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\\gndc02\倶知安町\総合政策課\企画統計係\●統計\☆ホームページ人口データ更新\"/>
    </mc:Choice>
  </mc:AlternateContent>
  <xr:revisionPtr revIDLastSave="0" documentId="13_ncr:1_{2CAC6FDD-6F38-4C63-A714-7AC2A07F09EB}" xr6:coauthVersionLast="47" xr6:coauthVersionMax="47" xr10:uidLastSave="{00000000-0000-0000-0000-000000000000}"/>
  <bookViews>
    <workbookView xWindow="4590" yWindow="0" windowWidth="16320" windowHeight="8130" xr2:uid="{00000000-000D-0000-FFFF-FFFF00000000}"/>
  </bookViews>
  <sheets>
    <sheet name="令和6年9月" sheetId="17" r:id="rId1"/>
    <sheet name="令和5年9月" sheetId="16" r:id="rId2"/>
    <sheet name="令和4年9月" sheetId="15" r:id="rId3"/>
    <sheet name="令和3年9月" sheetId="14" r:id="rId4"/>
    <sheet name="令和２年９月" sheetId="1" r:id="rId5"/>
    <sheet name="令和元年9月" sheetId="13" r:id="rId6"/>
    <sheet name="平成30年9月" sheetId="11" r:id="rId7"/>
    <sheet name="平成29年9月" sheetId="10" r:id="rId8"/>
    <sheet name="平成28年9月" sheetId="9" r:id="rId9"/>
    <sheet name="平成27年9月" sheetId="8" r:id="rId10"/>
    <sheet name="平成26年9月" sheetId="4" r:id="rId11"/>
    <sheet name="平成25年9月" sheetId="5" r:id="rId12"/>
    <sheet name="平成24年9月" sheetId="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5" i="17" l="1"/>
  <c r="B65" i="17"/>
  <c r="G59" i="17"/>
  <c r="F59" i="17"/>
  <c r="C59" i="17"/>
  <c r="B59" i="17"/>
  <c r="F53" i="17"/>
  <c r="G53" i="17"/>
  <c r="C53" i="17"/>
  <c r="B53" i="17"/>
  <c r="G47" i="17"/>
  <c r="F47" i="17"/>
  <c r="C47" i="17"/>
  <c r="B47" i="17"/>
  <c r="G41" i="17"/>
  <c r="F41" i="17"/>
  <c r="C41" i="17"/>
  <c r="B41" i="17"/>
  <c r="G35" i="17"/>
  <c r="F35" i="17"/>
  <c r="C35" i="17"/>
  <c r="B35" i="17"/>
  <c r="G29" i="17"/>
  <c r="F29" i="17"/>
  <c r="C29" i="17"/>
  <c r="B29" i="17"/>
  <c r="G23" i="17"/>
  <c r="F23" i="17"/>
  <c r="C23" i="17"/>
  <c r="B23" i="17"/>
  <c r="G17" i="17"/>
  <c r="F17" i="17"/>
  <c r="C17" i="17"/>
  <c r="B17" i="17"/>
  <c r="G11" i="17"/>
  <c r="F11" i="17"/>
  <c r="C11" i="17"/>
  <c r="B11" i="17"/>
  <c r="D5" i="17"/>
  <c r="G5" i="17"/>
  <c r="F5" i="17"/>
  <c r="C5" i="17"/>
  <c r="B5" i="17"/>
  <c r="B4" i="16"/>
  <c r="H65" i="16"/>
  <c r="G65" i="16"/>
  <c r="F65" i="16"/>
  <c r="H64" i="16"/>
  <c r="G64" i="16"/>
  <c r="F64" i="16"/>
  <c r="H63" i="16"/>
  <c r="G63" i="16"/>
  <c r="F63" i="16"/>
  <c r="D70" i="16"/>
  <c r="D69" i="16"/>
  <c r="D68" i="16"/>
  <c r="D67" i="16"/>
  <c r="D66" i="16"/>
  <c r="C65" i="16"/>
  <c r="B65" i="16"/>
  <c r="D65" i="16" s="1"/>
  <c r="D64" i="16"/>
  <c r="D63" i="16"/>
  <c r="D62" i="16"/>
  <c r="D61" i="16"/>
  <c r="H60" i="16"/>
  <c r="D60" i="16"/>
  <c r="F59" i="16"/>
  <c r="C59" i="16"/>
  <c r="B59" i="16"/>
  <c r="D59" i="16" s="1"/>
  <c r="H58" i="16"/>
  <c r="D58" i="16"/>
  <c r="H57" i="16"/>
  <c r="F57" i="16"/>
  <c r="D57" i="16"/>
  <c r="H56" i="16"/>
  <c r="D56" i="16"/>
  <c r="H55" i="16"/>
  <c r="D55" i="16"/>
  <c r="H54" i="16"/>
  <c r="D54" i="16"/>
  <c r="G53" i="16"/>
  <c r="C53" i="16"/>
  <c r="B53" i="16"/>
  <c r="F47" i="16"/>
  <c r="D52" i="16"/>
  <c r="H51" i="16"/>
  <c r="D51" i="16"/>
  <c r="H50" i="16"/>
  <c r="D50" i="16"/>
  <c r="H49" i="16"/>
  <c r="D49" i="16"/>
  <c r="H48" i="16"/>
  <c r="D48" i="16"/>
  <c r="G47" i="16"/>
  <c r="C47" i="16"/>
  <c r="B47" i="16"/>
  <c r="H46" i="16"/>
  <c r="D46" i="16"/>
  <c r="H45" i="16"/>
  <c r="D45" i="16"/>
  <c r="H44" i="16"/>
  <c r="D44" i="16"/>
  <c r="H43" i="16"/>
  <c r="D43" i="16"/>
  <c r="H42" i="16"/>
  <c r="D42" i="16"/>
  <c r="G41" i="16"/>
  <c r="F41" i="16"/>
  <c r="C41" i="16"/>
  <c r="B41" i="16"/>
  <c r="H40" i="16"/>
  <c r="D40" i="16"/>
  <c r="H39" i="16"/>
  <c r="D39" i="16"/>
  <c r="H38" i="16"/>
  <c r="D38" i="16"/>
  <c r="H37" i="16"/>
  <c r="D37" i="16"/>
  <c r="H36" i="16"/>
  <c r="D36" i="16"/>
  <c r="G35" i="16"/>
  <c r="F35" i="16"/>
  <c r="C35" i="16"/>
  <c r="B35" i="16"/>
  <c r="D35" i="16" s="1"/>
  <c r="H34" i="16"/>
  <c r="D34" i="16"/>
  <c r="F29" i="16"/>
  <c r="D33" i="16"/>
  <c r="H32" i="16"/>
  <c r="D32" i="16"/>
  <c r="H31" i="16"/>
  <c r="D31" i="16"/>
  <c r="H30" i="16"/>
  <c r="D30" i="16"/>
  <c r="G29" i="16"/>
  <c r="C29" i="16"/>
  <c r="B29" i="16"/>
  <c r="D29" i="16" s="1"/>
  <c r="H28" i="16"/>
  <c r="D28" i="16"/>
  <c r="H27" i="16"/>
  <c r="D27" i="16"/>
  <c r="H26" i="16"/>
  <c r="D26" i="16"/>
  <c r="H25" i="16"/>
  <c r="D25" i="16"/>
  <c r="H24" i="16"/>
  <c r="D24" i="16"/>
  <c r="G23" i="16"/>
  <c r="H23" i="16" s="1"/>
  <c r="F23" i="16"/>
  <c r="C23" i="16"/>
  <c r="B23" i="16"/>
  <c r="D23" i="16" s="1"/>
  <c r="H22" i="16"/>
  <c r="D22" i="16"/>
  <c r="H21" i="16"/>
  <c r="D21" i="16"/>
  <c r="H20" i="16"/>
  <c r="D20" i="16"/>
  <c r="H19" i="16"/>
  <c r="D19" i="16"/>
  <c r="H18" i="16"/>
  <c r="D18" i="16"/>
  <c r="G17" i="16"/>
  <c r="F17" i="16"/>
  <c r="H17" i="16" s="1"/>
  <c r="C17" i="16"/>
  <c r="B17" i="16"/>
  <c r="H16" i="16"/>
  <c r="D16" i="16"/>
  <c r="H15" i="16"/>
  <c r="D15" i="16"/>
  <c r="H14" i="16"/>
  <c r="D14" i="16"/>
  <c r="H13" i="16"/>
  <c r="D13" i="16"/>
  <c r="H12" i="16"/>
  <c r="D12" i="16"/>
  <c r="G11" i="16"/>
  <c r="F11" i="16"/>
  <c r="H11" i="16" s="1"/>
  <c r="C11" i="16"/>
  <c r="B11" i="16"/>
  <c r="H10" i="16"/>
  <c r="D10" i="16"/>
  <c r="H9" i="16"/>
  <c r="D9" i="16"/>
  <c r="H8" i="16"/>
  <c r="D8" i="16"/>
  <c r="H7" i="16"/>
  <c r="D7" i="16"/>
  <c r="H6" i="16"/>
  <c r="D6" i="16"/>
  <c r="G5" i="16"/>
  <c r="F5" i="16"/>
  <c r="H5" i="16" s="1"/>
  <c r="C5" i="16"/>
  <c r="B5" i="16"/>
  <c r="H7" i="15"/>
  <c r="D70" i="15"/>
  <c r="B65" i="15"/>
  <c r="D68" i="15"/>
  <c r="D67" i="15"/>
  <c r="C65" i="15"/>
  <c r="D64" i="15"/>
  <c r="D63" i="15"/>
  <c r="D62" i="15"/>
  <c r="D61" i="15"/>
  <c r="H60" i="15"/>
  <c r="G60" i="15"/>
  <c r="C59" i="15"/>
  <c r="D60" i="15"/>
  <c r="H59" i="15"/>
  <c r="G59" i="15"/>
  <c r="F59" i="15"/>
  <c r="F58" i="15"/>
  <c r="H58" i="15" s="1"/>
  <c r="D58" i="15"/>
  <c r="F57" i="15"/>
  <c r="H57" i="15" s="1"/>
  <c r="D57" i="15"/>
  <c r="H56" i="15"/>
  <c r="F56" i="15"/>
  <c r="D56" i="15"/>
  <c r="H55" i="15"/>
  <c r="F55" i="15"/>
  <c r="D55" i="15"/>
  <c r="G54" i="15"/>
  <c r="G53" i="15" s="1"/>
  <c r="H54" i="15"/>
  <c r="D54" i="15"/>
  <c r="C53" i="15"/>
  <c r="H52" i="15"/>
  <c r="F52" i="15"/>
  <c r="D52" i="15"/>
  <c r="H51" i="15"/>
  <c r="D51" i="15"/>
  <c r="G47" i="15"/>
  <c r="H50" i="15"/>
  <c r="D50" i="15"/>
  <c r="H49" i="15"/>
  <c r="D49" i="15"/>
  <c r="H48" i="15"/>
  <c r="C47" i="15"/>
  <c r="D48" i="15"/>
  <c r="H46" i="15"/>
  <c r="D46" i="15"/>
  <c r="H45" i="15"/>
  <c r="C41" i="15"/>
  <c r="H44" i="15"/>
  <c r="D44" i="15"/>
  <c r="H43" i="15"/>
  <c r="D43" i="15"/>
  <c r="G41" i="15"/>
  <c r="H42" i="15"/>
  <c r="D42" i="15"/>
  <c r="H40" i="15"/>
  <c r="D40" i="15"/>
  <c r="H39" i="15"/>
  <c r="D39" i="15"/>
  <c r="G35" i="15"/>
  <c r="H38" i="15"/>
  <c r="D38" i="15"/>
  <c r="H37" i="15"/>
  <c r="D37" i="15"/>
  <c r="H36" i="15"/>
  <c r="C35" i="15"/>
  <c r="D36" i="15"/>
  <c r="H34" i="15"/>
  <c r="D34" i="15"/>
  <c r="F33" i="15"/>
  <c r="H33" i="15" s="1"/>
  <c r="D33" i="15"/>
  <c r="H32" i="15"/>
  <c r="D32" i="15"/>
  <c r="H31" i="15"/>
  <c r="D31" i="15"/>
  <c r="G29" i="15"/>
  <c r="H30" i="15"/>
  <c r="D30" i="15"/>
  <c r="C29" i="15"/>
  <c r="H28" i="15"/>
  <c r="D28" i="15"/>
  <c r="H27" i="15"/>
  <c r="D27" i="15"/>
  <c r="G23" i="15"/>
  <c r="H26" i="15"/>
  <c r="D26" i="15"/>
  <c r="H25" i="15"/>
  <c r="D25" i="15"/>
  <c r="H24" i="15"/>
  <c r="C23" i="15"/>
  <c r="D24" i="15"/>
  <c r="H22" i="15"/>
  <c r="D22" i="15"/>
  <c r="H21" i="15"/>
  <c r="D21" i="15"/>
  <c r="H20" i="15"/>
  <c r="D20" i="15"/>
  <c r="H19" i="15"/>
  <c r="D19" i="15"/>
  <c r="G17" i="15"/>
  <c r="H18" i="15"/>
  <c r="D18" i="15"/>
  <c r="C17" i="15"/>
  <c r="H16" i="15"/>
  <c r="D16" i="15"/>
  <c r="H15" i="15"/>
  <c r="D15" i="15"/>
  <c r="G11" i="15"/>
  <c r="H14" i="15"/>
  <c r="D14" i="15"/>
  <c r="H13" i="15"/>
  <c r="D13" i="15"/>
  <c r="H12" i="15"/>
  <c r="C11" i="15"/>
  <c r="D12" i="15"/>
  <c r="H10" i="15"/>
  <c r="D10" i="15"/>
  <c r="H9" i="15"/>
  <c r="D9" i="15"/>
  <c r="H8" i="15"/>
  <c r="D8" i="15"/>
  <c r="D7" i="15"/>
  <c r="G5" i="15"/>
  <c r="H6" i="15"/>
  <c r="D6" i="15"/>
  <c r="C5" i="15"/>
  <c r="D70" i="7"/>
  <c r="D69" i="7"/>
  <c r="D68" i="7"/>
  <c r="D67" i="7"/>
  <c r="D66" i="7"/>
  <c r="H65" i="7"/>
  <c r="C65" i="7"/>
  <c r="B65" i="7"/>
  <c r="D65" i="7" s="1"/>
  <c r="H64" i="7"/>
  <c r="D64" i="7"/>
  <c r="H63" i="7"/>
  <c r="D63" i="7"/>
  <c r="D62" i="7"/>
  <c r="D61" i="7"/>
  <c r="D60" i="7"/>
  <c r="H59" i="7"/>
  <c r="C59" i="7"/>
  <c r="B59" i="7"/>
  <c r="D59" i="7" s="1"/>
  <c r="H58" i="7"/>
  <c r="D58" i="7"/>
  <c r="H57" i="7"/>
  <c r="D57" i="7"/>
  <c r="H56" i="7"/>
  <c r="D56" i="7"/>
  <c r="H55" i="7"/>
  <c r="D55" i="7"/>
  <c r="H54" i="7"/>
  <c r="D54" i="7"/>
  <c r="G53" i="7"/>
  <c r="F53" i="7"/>
  <c r="C53" i="7"/>
  <c r="B53" i="7"/>
  <c r="D53" i="7" s="1"/>
  <c r="H52" i="7"/>
  <c r="D52" i="7"/>
  <c r="H51" i="7"/>
  <c r="D51" i="7"/>
  <c r="H50" i="7"/>
  <c r="D50" i="7"/>
  <c r="H49" i="7"/>
  <c r="D49" i="7"/>
  <c r="H48" i="7"/>
  <c r="D48" i="7"/>
  <c r="G47" i="7"/>
  <c r="F47" i="7"/>
  <c r="C47" i="7"/>
  <c r="B47" i="7"/>
  <c r="D47" i="7" s="1"/>
  <c r="H46" i="7"/>
  <c r="D46" i="7"/>
  <c r="H45" i="7"/>
  <c r="D45" i="7"/>
  <c r="H44" i="7"/>
  <c r="D44" i="7"/>
  <c r="H43" i="7"/>
  <c r="D43" i="7"/>
  <c r="H42" i="7"/>
  <c r="D42" i="7"/>
  <c r="G41" i="7"/>
  <c r="F41" i="7"/>
  <c r="H41" i="7" s="1"/>
  <c r="C41" i="7"/>
  <c r="B41" i="7"/>
  <c r="D41" i="7" s="1"/>
  <c r="H40" i="7"/>
  <c r="D40" i="7"/>
  <c r="H39" i="7"/>
  <c r="D39" i="7"/>
  <c r="H38" i="7"/>
  <c r="D38" i="7"/>
  <c r="H37" i="7"/>
  <c r="D37" i="7"/>
  <c r="H36" i="7"/>
  <c r="D36" i="7"/>
  <c r="G35" i="7"/>
  <c r="F35" i="7"/>
  <c r="H35" i="7" s="1"/>
  <c r="C35" i="7"/>
  <c r="B35" i="7"/>
  <c r="D35" i="7" s="1"/>
  <c r="H34" i="7"/>
  <c r="D34" i="7"/>
  <c r="H33" i="7"/>
  <c r="D33" i="7"/>
  <c r="H32" i="7"/>
  <c r="D32" i="7"/>
  <c r="H31" i="7"/>
  <c r="D31" i="7"/>
  <c r="H30" i="7"/>
  <c r="D30" i="7"/>
  <c r="G29" i="7"/>
  <c r="F29" i="7"/>
  <c r="H29" i="7" s="1"/>
  <c r="C29" i="7"/>
  <c r="B29" i="7"/>
  <c r="D29" i="7" s="1"/>
  <c r="H28" i="7"/>
  <c r="D28" i="7"/>
  <c r="H27" i="7"/>
  <c r="D27" i="7"/>
  <c r="H26" i="7"/>
  <c r="D26" i="7"/>
  <c r="H25" i="7"/>
  <c r="D25" i="7"/>
  <c r="H24" i="7"/>
  <c r="D24" i="7"/>
  <c r="G23" i="7"/>
  <c r="F23" i="7"/>
  <c r="C23" i="7"/>
  <c r="B23" i="7"/>
  <c r="D23" i="7" s="1"/>
  <c r="H22" i="7"/>
  <c r="D22" i="7"/>
  <c r="H21" i="7"/>
  <c r="D21" i="7"/>
  <c r="H20" i="7"/>
  <c r="D20" i="7"/>
  <c r="H19" i="7"/>
  <c r="D19" i="7"/>
  <c r="H18" i="7"/>
  <c r="D18" i="7"/>
  <c r="G17" i="7"/>
  <c r="F17" i="7"/>
  <c r="H17" i="7" s="1"/>
  <c r="C17" i="7"/>
  <c r="B17" i="7"/>
  <c r="D17" i="7" s="1"/>
  <c r="H16" i="7"/>
  <c r="D16" i="7"/>
  <c r="H15" i="7"/>
  <c r="D15" i="7"/>
  <c r="H14" i="7"/>
  <c r="D14" i="7"/>
  <c r="H13" i="7"/>
  <c r="D13" i="7"/>
  <c r="H12" i="7"/>
  <c r="D12" i="7"/>
  <c r="G11" i="7"/>
  <c r="F11" i="7"/>
  <c r="H11" i="7" s="1"/>
  <c r="C11" i="7"/>
  <c r="B11" i="7"/>
  <c r="D11" i="7" s="1"/>
  <c r="H10" i="7"/>
  <c r="D10" i="7"/>
  <c r="H9" i="7"/>
  <c r="D9" i="7"/>
  <c r="H8" i="7"/>
  <c r="D8" i="7"/>
  <c r="H7" i="7"/>
  <c r="D7" i="7"/>
  <c r="H6" i="7"/>
  <c r="D6" i="7"/>
  <c r="D5" i="7" s="1"/>
  <c r="G5" i="7"/>
  <c r="F5" i="7"/>
  <c r="H5" i="7" s="1"/>
  <c r="C5" i="7"/>
  <c r="B5" i="7"/>
  <c r="D4" i="7"/>
  <c r="D70" i="5"/>
  <c r="D69" i="5"/>
  <c r="D68" i="5"/>
  <c r="D67" i="5"/>
  <c r="D66" i="5"/>
  <c r="H65" i="5"/>
  <c r="C65" i="5"/>
  <c r="B65" i="5"/>
  <c r="D65" i="5" s="1"/>
  <c r="H64" i="5"/>
  <c r="D64" i="5"/>
  <c r="H63" i="5"/>
  <c r="D63" i="5"/>
  <c r="D62" i="5"/>
  <c r="D61" i="5"/>
  <c r="D60" i="5"/>
  <c r="H59" i="5"/>
  <c r="C59" i="5"/>
  <c r="B59" i="5"/>
  <c r="D59" i="5" s="1"/>
  <c r="H58" i="5"/>
  <c r="D58" i="5"/>
  <c r="H57" i="5"/>
  <c r="D57" i="5"/>
  <c r="H56" i="5"/>
  <c r="D56" i="5"/>
  <c r="H55" i="5"/>
  <c r="D55" i="5"/>
  <c r="H54" i="5"/>
  <c r="D54" i="5"/>
  <c r="G53" i="5"/>
  <c r="F53" i="5"/>
  <c r="H53" i="5" s="1"/>
  <c r="C53" i="5"/>
  <c r="B53" i="5"/>
  <c r="H52" i="5"/>
  <c r="D52" i="5"/>
  <c r="H51" i="5"/>
  <c r="D51" i="5"/>
  <c r="H50" i="5"/>
  <c r="D50" i="5"/>
  <c r="H49" i="5"/>
  <c r="D49" i="5"/>
  <c r="H48" i="5"/>
  <c r="D48" i="5"/>
  <c r="G47" i="5"/>
  <c r="F47" i="5"/>
  <c r="H47" i="5" s="1"/>
  <c r="C47" i="5"/>
  <c r="B47" i="5"/>
  <c r="H46" i="5"/>
  <c r="D46" i="5"/>
  <c r="H45" i="5"/>
  <c r="D45" i="5"/>
  <c r="H44" i="5"/>
  <c r="D44" i="5"/>
  <c r="H43" i="5"/>
  <c r="D43" i="5"/>
  <c r="H42" i="5"/>
  <c r="D42" i="5"/>
  <c r="G41" i="5"/>
  <c r="F41" i="5"/>
  <c r="H41" i="5" s="1"/>
  <c r="C41" i="5"/>
  <c r="B41" i="5"/>
  <c r="H40" i="5"/>
  <c r="D40" i="5"/>
  <c r="H39" i="5"/>
  <c r="D39" i="5"/>
  <c r="H38" i="5"/>
  <c r="D38" i="5"/>
  <c r="H37" i="5"/>
  <c r="D37" i="5"/>
  <c r="H36" i="5"/>
  <c r="D36" i="5"/>
  <c r="G35" i="5"/>
  <c r="F35" i="5"/>
  <c r="H35" i="5" s="1"/>
  <c r="C35" i="5"/>
  <c r="B35" i="5"/>
  <c r="D35" i="5" s="1"/>
  <c r="H34" i="5"/>
  <c r="D34" i="5"/>
  <c r="H33" i="5"/>
  <c r="D33" i="5"/>
  <c r="H32" i="5"/>
  <c r="D32" i="5"/>
  <c r="H31" i="5"/>
  <c r="D31" i="5"/>
  <c r="H30" i="5"/>
  <c r="D30" i="5"/>
  <c r="G29" i="5"/>
  <c r="F29" i="5"/>
  <c r="H29" i="5" s="1"/>
  <c r="C29" i="5"/>
  <c r="B29" i="5"/>
  <c r="H28" i="5"/>
  <c r="D28" i="5"/>
  <c r="H27" i="5"/>
  <c r="D27" i="5"/>
  <c r="H26" i="5"/>
  <c r="D26" i="5"/>
  <c r="H25" i="5"/>
  <c r="D25" i="5"/>
  <c r="H24" i="5"/>
  <c r="D24" i="5"/>
  <c r="G23" i="5"/>
  <c r="F23" i="5"/>
  <c r="H23" i="5" s="1"/>
  <c r="C23" i="5"/>
  <c r="B23" i="5"/>
  <c r="H22" i="5"/>
  <c r="D22" i="5"/>
  <c r="H21" i="5"/>
  <c r="D21" i="5"/>
  <c r="H20" i="5"/>
  <c r="D20" i="5"/>
  <c r="H19" i="5"/>
  <c r="D19" i="5"/>
  <c r="H18" i="5"/>
  <c r="D18" i="5"/>
  <c r="G17" i="5"/>
  <c r="F17" i="5"/>
  <c r="H17" i="5" s="1"/>
  <c r="C17" i="5"/>
  <c r="B17" i="5"/>
  <c r="H16" i="5"/>
  <c r="D16" i="5"/>
  <c r="H15" i="5"/>
  <c r="D15" i="5"/>
  <c r="H14" i="5"/>
  <c r="D14" i="5"/>
  <c r="H13" i="5"/>
  <c r="D13" i="5"/>
  <c r="H12" i="5"/>
  <c r="D12" i="5"/>
  <c r="G11" i="5"/>
  <c r="F11" i="5"/>
  <c r="H11" i="5" s="1"/>
  <c r="C11" i="5"/>
  <c r="B11" i="5"/>
  <c r="D11" i="5" s="1"/>
  <c r="H10" i="5"/>
  <c r="D10" i="5"/>
  <c r="H9" i="5"/>
  <c r="D9" i="5"/>
  <c r="H8" i="5"/>
  <c r="D8" i="5"/>
  <c r="H7" i="5"/>
  <c r="D7" i="5"/>
  <c r="H6" i="5"/>
  <c r="D6" i="5"/>
  <c r="D5" i="5" s="1"/>
  <c r="G5" i="5"/>
  <c r="F5" i="5"/>
  <c r="H5" i="5" s="1"/>
  <c r="C5" i="5"/>
  <c r="B5" i="5"/>
  <c r="D4" i="5"/>
  <c r="D70" i="4"/>
  <c r="D69" i="4"/>
  <c r="D68" i="4"/>
  <c r="D67" i="4"/>
  <c r="D66" i="4"/>
  <c r="H65" i="4"/>
  <c r="D65" i="4"/>
  <c r="C65" i="4"/>
  <c r="B65" i="4"/>
  <c r="H64" i="4"/>
  <c r="D64" i="4"/>
  <c r="H63" i="4"/>
  <c r="D63" i="4"/>
  <c r="D62" i="4"/>
  <c r="D61" i="4"/>
  <c r="D60" i="4"/>
  <c r="H59" i="4"/>
  <c r="C59" i="4"/>
  <c r="B59" i="4"/>
  <c r="D59" i="4" s="1"/>
  <c r="H58" i="4"/>
  <c r="D58" i="4"/>
  <c r="H57" i="4"/>
  <c r="D57" i="4"/>
  <c r="H56" i="4"/>
  <c r="D56" i="4"/>
  <c r="H55" i="4"/>
  <c r="D55" i="4"/>
  <c r="H54" i="4"/>
  <c r="D54" i="4"/>
  <c r="H53" i="4"/>
  <c r="G53" i="4"/>
  <c r="F53" i="4"/>
  <c r="C53" i="4"/>
  <c r="B53" i="4"/>
  <c r="D53" i="4" s="1"/>
  <c r="H52" i="4"/>
  <c r="D52" i="4"/>
  <c r="H51" i="4"/>
  <c r="D51" i="4"/>
  <c r="H50" i="4"/>
  <c r="D50" i="4"/>
  <c r="H49" i="4"/>
  <c r="D49" i="4"/>
  <c r="H48" i="4"/>
  <c r="D48" i="4"/>
  <c r="H47" i="4"/>
  <c r="G47" i="4"/>
  <c r="F47" i="4"/>
  <c r="C47" i="4"/>
  <c r="B47" i="4"/>
  <c r="D47" i="4" s="1"/>
  <c r="H46" i="4"/>
  <c r="D46" i="4"/>
  <c r="H45" i="4"/>
  <c r="D45" i="4"/>
  <c r="H44" i="4"/>
  <c r="D44" i="4"/>
  <c r="H43" i="4"/>
  <c r="D43" i="4"/>
  <c r="H42" i="4"/>
  <c r="D42" i="4"/>
  <c r="H41" i="4"/>
  <c r="G41" i="4"/>
  <c r="F41" i="4"/>
  <c r="C41" i="4"/>
  <c r="B41" i="4"/>
  <c r="D41" i="4" s="1"/>
  <c r="H40" i="4"/>
  <c r="D40" i="4"/>
  <c r="H39" i="4"/>
  <c r="D39" i="4"/>
  <c r="H38" i="4"/>
  <c r="D38" i="4"/>
  <c r="H37" i="4"/>
  <c r="D37" i="4"/>
  <c r="H36" i="4"/>
  <c r="D36" i="4"/>
  <c r="H35" i="4"/>
  <c r="G35" i="4"/>
  <c r="F35" i="4"/>
  <c r="C35" i="4"/>
  <c r="B35" i="4"/>
  <c r="D35" i="4" s="1"/>
  <c r="H34" i="4"/>
  <c r="D34" i="4"/>
  <c r="H33" i="4"/>
  <c r="D33" i="4"/>
  <c r="H32" i="4"/>
  <c r="D32" i="4"/>
  <c r="H31" i="4"/>
  <c r="D31" i="4"/>
  <c r="H30" i="4"/>
  <c r="D30" i="4"/>
  <c r="H29" i="4"/>
  <c r="G29" i="4"/>
  <c r="F29" i="4"/>
  <c r="C29" i="4"/>
  <c r="B29" i="4"/>
  <c r="D29" i="4" s="1"/>
  <c r="H28" i="4"/>
  <c r="D28" i="4"/>
  <c r="H27" i="4"/>
  <c r="D27" i="4"/>
  <c r="H26" i="4"/>
  <c r="D26" i="4"/>
  <c r="H25" i="4"/>
  <c r="D25" i="4"/>
  <c r="H24" i="4"/>
  <c r="D24" i="4"/>
  <c r="H23" i="4"/>
  <c r="G23" i="4"/>
  <c r="F23" i="4"/>
  <c r="C23" i="4"/>
  <c r="B23" i="4"/>
  <c r="D23" i="4" s="1"/>
  <c r="H22" i="4"/>
  <c r="D22" i="4"/>
  <c r="H21" i="4"/>
  <c r="D21" i="4"/>
  <c r="H20" i="4"/>
  <c r="D20" i="4"/>
  <c r="H19" i="4"/>
  <c r="D19" i="4"/>
  <c r="H18" i="4"/>
  <c r="D18" i="4"/>
  <c r="H17" i="4"/>
  <c r="G17" i="4"/>
  <c r="F17" i="4"/>
  <c r="C17" i="4"/>
  <c r="B17" i="4"/>
  <c r="D17" i="4" s="1"/>
  <c r="H16" i="4"/>
  <c r="D16" i="4"/>
  <c r="H15" i="4"/>
  <c r="D15" i="4"/>
  <c r="H14" i="4"/>
  <c r="D14" i="4"/>
  <c r="H13" i="4"/>
  <c r="D13" i="4"/>
  <c r="H12" i="4"/>
  <c r="D12" i="4"/>
  <c r="H11" i="4"/>
  <c r="G11" i="4"/>
  <c r="F11" i="4"/>
  <c r="C11" i="4"/>
  <c r="B11" i="4"/>
  <c r="D11" i="4" s="1"/>
  <c r="H10" i="4"/>
  <c r="D10" i="4"/>
  <c r="H9" i="4"/>
  <c r="D9" i="4"/>
  <c r="H8" i="4"/>
  <c r="D8" i="4"/>
  <c r="H7" i="4"/>
  <c r="D7" i="4"/>
  <c r="H6" i="4"/>
  <c r="D6" i="4"/>
  <c r="H5" i="4"/>
  <c r="G5" i="4"/>
  <c r="F5" i="4"/>
  <c r="C5" i="4"/>
  <c r="B5" i="4"/>
  <c r="D70" i="8"/>
  <c r="D69" i="8"/>
  <c r="D68" i="8"/>
  <c r="D67" i="8"/>
  <c r="D66" i="8"/>
  <c r="H65" i="8"/>
  <c r="C65" i="8"/>
  <c r="D65" i="8" s="1"/>
  <c r="B65" i="8"/>
  <c r="H64" i="8"/>
  <c r="D64" i="8"/>
  <c r="H63" i="8"/>
  <c r="D63" i="8"/>
  <c r="D62" i="8"/>
  <c r="D61" i="8"/>
  <c r="D60" i="8"/>
  <c r="H59" i="8"/>
  <c r="D59" i="8"/>
  <c r="C59" i="8"/>
  <c r="B59" i="8"/>
  <c r="H58" i="8"/>
  <c r="D58" i="8"/>
  <c r="H57" i="8"/>
  <c r="D57" i="8"/>
  <c r="H56" i="8"/>
  <c r="D56" i="8"/>
  <c r="H55" i="8"/>
  <c r="D55" i="8"/>
  <c r="H54" i="8"/>
  <c r="D54" i="8"/>
  <c r="G53" i="8"/>
  <c r="H53" i="8" s="1"/>
  <c r="F53" i="8"/>
  <c r="D53" i="8"/>
  <c r="C53" i="8"/>
  <c r="B53" i="8"/>
  <c r="H52" i="8"/>
  <c r="D52" i="8"/>
  <c r="H51" i="8"/>
  <c r="D51" i="8"/>
  <c r="H50" i="8"/>
  <c r="D50" i="8"/>
  <c r="H49" i="8"/>
  <c r="D49" i="8"/>
  <c r="H48" i="8"/>
  <c r="D48" i="8"/>
  <c r="G47" i="8"/>
  <c r="H47" i="8" s="1"/>
  <c r="F47" i="8"/>
  <c r="D47" i="8"/>
  <c r="C47" i="8"/>
  <c r="B47" i="8"/>
  <c r="H46" i="8"/>
  <c r="D46" i="8"/>
  <c r="H45" i="8"/>
  <c r="D45" i="8"/>
  <c r="H44" i="8"/>
  <c r="D44" i="8"/>
  <c r="H43" i="8"/>
  <c r="D43" i="8"/>
  <c r="H42" i="8"/>
  <c r="D42" i="8"/>
  <c r="G41" i="8"/>
  <c r="H41" i="8" s="1"/>
  <c r="F41" i="8"/>
  <c r="D41" i="8"/>
  <c r="C41" i="8"/>
  <c r="B41" i="8"/>
  <c r="H40" i="8"/>
  <c r="D40" i="8"/>
  <c r="H39" i="8"/>
  <c r="D39" i="8"/>
  <c r="H38" i="8"/>
  <c r="D38" i="8"/>
  <c r="H37" i="8"/>
  <c r="D37" i="8"/>
  <c r="H36" i="8"/>
  <c r="D36" i="8"/>
  <c r="G35" i="8"/>
  <c r="H35" i="8" s="1"/>
  <c r="F35" i="8"/>
  <c r="D35" i="8"/>
  <c r="C35" i="8"/>
  <c r="B35" i="8"/>
  <c r="H34" i="8"/>
  <c r="D34" i="8"/>
  <c r="H33" i="8"/>
  <c r="D33" i="8"/>
  <c r="H32" i="8"/>
  <c r="D32" i="8"/>
  <c r="H31" i="8"/>
  <c r="D31" i="8"/>
  <c r="H30" i="8"/>
  <c r="D30" i="8"/>
  <c r="G29" i="8"/>
  <c r="H29" i="8" s="1"/>
  <c r="F29" i="8"/>
  <c r="D29" i="8"/>
  <c r="C29" i="8"/>
  <c r="B29" i="8"/>
  <c r="H28" i="8"/>
  <c r="D28" i="8"/>
  <c r="H27" i="8"/>
  <c r="D27" i="8"/>
  <c r="H26" i="8"/>
  <c r="D26" i="8"/>
  <c r="H25" i="8"/>
  <c r="D25" i="8"/>
  <c r="H24" i="8"/>
  <c r="D24" i="8"/>
  <c r="G23" i="8"/>
  <c r="H23" i="8" s="1"/>
  <c r="F23" i="8"/>
  <c r="D23" i="8"/>
  <c r="C23" i="8"/>
  <c r="B23" i="8"/>
  <c r="H22" i="8"/>
  <c r="D22" i="8"/>
  <c r="H21" i="8"/>
  <c r="D21" i="8"/>
  <c r="H20" i="8"/>
  <c r="D20" i="8"/>
  <c r="H19" i="8"/>
  <c r="D19" i="8"/>
  <c r="H18" i="8"/>
  <c r="D18" i="8"/>
  <c r="G17" i="8"/>
  <c r="H17" i="8" s="1"/>
  <c r="F17" i="8"/>
  <c r="D17" i="8"/>
  <c r="C17" i="8"/>
  <c r="B17" i="8"/>
  <c r="H16" i="8"/>
  <c r="D16" i="8"/>
  <c r="H15" i="8"/>
  <c r="D15" i="8"/>
  <c r="H14" i="8"/>
  <c r="D14" i="8"/>
  <c r="H13" i="8"/>
  <c r="D13" i="8"/>
  <c r="H12" i="8"/>
  <c r="D12" i="8"/>
  <c r="G11" i="8"/>
  <c r="H11" i="8" s="1"/>
  <c r="F11" i="8"/>
  <c r="D11" i="8"/>
  <c r="C11" i="8"/>
  <c r="B11" i="8"/>
  <c r="H10" i="8"/>
  <c r="D10" i="8"/>
  <c r="H9" i="8"/>
  <c r="D9" i="8"/>
  <c r="D5" i="8" s="1"/>
  <c r="H8" i="8"/>
  <c r="D8" i="8"/>
  <c r="H7" i="8"/>
  <c r="D7" i="8"/>
  <c r="H6" i="8"/>
  <c r="D6" i="8"/>
  <c r="G5" i="8"/>
  <c r="H5" i="8" s="1"/>
  <c r="F5" i="8"/>
  <c r="C5" i="8"/>
  <c r="B5" i="8"/>
  <c r="D70" i="9"/>
  <c r="D69" i="9"/>
  <c r="D68" i="9"/>
  <c r="D67" i="9"/>
  <c r="D66" i="9"/>
  <c r="C65" i="9"/>
  <c r="B65" i="9"/>
  <c r="D65" i="9" s="1"/>
  <c r="F64" i="9"/>
  <c r="D64" i="9"/>
  <c r="D63" i="9"/>
  <c r="D62" i="9"/>
  <c r="D61" i="9"/>
  <c r="D60" i="9"/>
  <c r="H59" i="9"/>
  <c r="C59" i="9"/>
  <c r="D59" i="9" s="1"/>
  <c r="B59" i="9"/>
  <c r="H58" i="9"/>
  <c r="D58" i="9"/>
  <c r="H57" i="9"/>
  <c r="D57" i="9"/>
  <c r="H56" i="9"/>
  <c r="D56" i="9"/>
  <c r="H55" i="9"/>
  <c r="D55" i="9"/>
  <c r="H54" i="9"/>
  <c r="D54" i="9"/>
  <c r="G53" i="9"/>
  <c r="F53" i="9"/>
  <c r="C53" i="9"/>
  <c r="D53" i="9" s="1"/>
  <c r="B53" i="9"/>
  <c r="H52" i="9"/>
  <c r="D52" i="9"/>
  <c r="H51" i="9"/>
  <c r="D51" i="9"/>
  <c r="H50" i="9"/>
  <c r="D50" i="9"/>
  <c r="H49" i="9"/>
  <c r="D49" i="9"/>
  <c r="H48" i="9"/>
  <c r="D48" i="9"/>
  <c r="G47" i="9"/>
  <c r="F47" i="9"/>
  <c r="C47" i="9"/>
  <c r="D47" i="9" s="1"/>
  <c r="B47" i="9"/>
  <c r="H46" i="9"/>
  <c r="D46" i="9"/>
  <c r="H45" i="9"/>
  <c r="D45" i="9"/>
  <c r="H44" i="9"/>
  <c r="D44" i="9"/>
  <c r="H43" i="9"/>
  <c r="D43" i="9"/>
  <c r="H42" i="9"/>
  <c r="D42" i="9"/>
  <c r="G41" i="9"/>
  <c r="F41" i="9"/>
  <c r="H41" i="9" s="1"/>
  <c r="C41" i="9"/>
  <c r="D41" i="9" s="1"/>
  <c r="B41" i="9"/>
  <c r="H40" i="9"/>
  <c r="D40" i="9"/>
  <c r="H39" i="9"/>
  <c r="D39" i="9"/>
  <c r="H38" i="9"/>
  <c r="D38" i="9"/>
  <c r="H37" i="9"/>
  <c r="D37" i="9"/>
  <c r="H36" i="9"/>
  <c r="D36" i="9"/>
  <c r="G35" i="9"/>
  <c r="F35" i="9"/>
  <c r="C35" i="9"/>
  <c r="D35" i="9" s="1"/>
  <c r="B35" i="9"/>
  <c r="H34" i="9"/>
  <c r="D34" i="9"/>
  <c r="H33" i="9"/>
  <c r="D33" i="9"/>
  <c r="H32" i="9"/>
  <c r="D32" i="9"/>
  <c r="H31" i="9"/>
  <c r="D31" i="9"/>
  <c r="H30" i="9"/>
  <c r="D30" i="9"/>
  <c r="G29" i="9"/>
  <c r="F29" i="9"/>
  <c r="C29" i="9"/>
  <c r="D29" i="9" s="1"/>
  <c r="B29" i="9"/>
  <c r="H28" i="9"/>
  <c r="D28" i="9"/>
  <c r="H27" i="9"/>
  <c r="D27" i="9"/>
  <c r="H26" i="9"/>
  <c r="D26" i="9"/>
  <c r="H25" i="9"/>
  <c r="D25" i="9"/>
  <c r="H24" i="9"/>
  <c r="D24" i="9"/>
  <c r="G23" i="9"/>
  <c r="F23" i="9"/>
  <c r="C23" i="9"/>
  <c r="D23" i="9" s="1"/>
  <c r="B23" i="9"/>
  <c r="H22" i="9"/>
  <c r="D22" i="9"/>
  <c r="H21" i="9"/>
  <c r="D21" i="9"/>
  <c r="H20" i="9"/>
  <c r="D20" i="9"/>
  <c r="H19" i="9"/>
  <c r="D19" i="9"/>
  <c r="H18" i="9"/>
  <c r="D18" i="9"/>
  <c r="G17" i="9"/>
  <c r="F17" i="9"/>
  <c r="F65" i="9" s="1"/>
  <c r="C17" i="9"/>
  <c r="D17" i="9" s="1"/>
  <c r="B17" i="9"/>
  <c r="H16" i="9"/>
  <c r="D16" i="9"/>
  <c r="H15" i="9"/>
  <c r="D15" i="9"/>
  <c r="H14" i="9"/>
  <c r="D14" i="9"/>
  <c r="H13" i="9"/>
  <c r="D13" i="9"/>
  <c r="H12" i="9"/>
  <c r="D12" i="9"/>
  <c r="G11" i="9"/>
  <c r="F11" i="9"/>
  <c r="C11" i="9"/>
  <c r="D11" i="9" s="1"/>
  <c r="B11" i="9"/>
  <c r="H10" i="9"/>
  <c r="D10" i="9"/>
  <c r="H9" i="9"/>
  <c r="D9" i="9"/>
  <c r="H8" i="9"/>
  <c r="D8" i="9"/>
  <c r="H7" i="9"/>
  <c r="D7" i="9"/>
  <c r="H6" i="9"/>
  <c r="D6" i="9"/>
  <c r="D5" i="9" s="1"/>
  <c r="G5" i="9"/>
  <c r="F5" i="9"/>
  <c r="C5" i="9"/>
  <c r="G63" i="9" s="1"/>
  <c r="B5" i="9"/>
  <c r="F63" i="9" s="1"/>
  <c r="D70" i="10"/>
  <c r="D69" i="10"/>
  <c r="D68" i="10"/>
  <c r="D67" i="10"/>
  <c r="D66" i="10"/>
  <c r="D65" i="10"/>
  <c r="C65" i="10"/>
  <c r="B65" i="10"/>
  <c r="D64" i="10"/>
  <c r="D63" i="10"/>
  <c r="D62" i="10"/>
  <c r="D61" i="10"/>
  <c r="D60" i="10"/>
  <c r="H59" i="10"/>
  <c r="C59" i="10"/>
  <c r="B59" i="10"/>
  <c r="D59" i="10" s="1"/>
  <c r="H58" i="10"/>
  <c r="D58" i="10"/>
  <c r="H57" i="10"/>
  <c r="D57" i="10"/>
  <c r="H56" i="10"/>
  <c r="D56" i="10"/>
  <c r="H55" i="10"/>
  <c r="D55" i="10"/>
  <c r="H54" i="10"/>
  <c r="D54" i="10"/>
  <c r="G53" i="10"/>
  <c r="F53" i="10"/>
  <c r="H53" i="10" s="1"/>
  <c r="C53" i="10"/>
  <c r="B53" i="10"/>
  <c r="H52" i="10"/>
  <c r="D52" i="10"/>
  <c r="H51" i="10"/>
  <c r="D51" i="10"/>
  <c r="H50" i="10"/>
  <c r="D50" i="10"/>
  <c r="H49" i="10"/>
  <c r="D49" i="10"/>
  <c r="H48" i="10"/>
  <c r="D48" i="10"/>
  <c r="G47" i="10"/>
  <c r="F47" i="10"/>
  <c r="H47" i="10" s="1"/>
  <c r="C47" i="10"/>
  <c r="B47" i="10"/>
  <c r="H46" i="10"/>
  <c r="D46" i="10"/>
  <c r="H45" i="10"/>
  <c r="D45" i="10"/>
  <c r="H44" i="10"/>
  <c r="D44" i="10"/>
  <c r="H43" i="10"/>
  <c r="D43" i="10"/>
  <c r="H42" i="10"/>
  <c r="D42" i="10"/>
  <c r="G41" i="10"/>
  <c r="F41" i="10"/>
  <c r="H41" i="10" s="1"/>
  <c r="C41" i="10"/>
  <c r="B41" i="10"/>
  <c r="H40" i="10"/>
  <c r="D40" i="10"/>
  <c r="H39" i="10"/>
  <c r="D39" i="10"/>
  <c r="H38" i="10"/>
  <c r="D38" i="10"/>
  <c r="H37" i="10"/>
  <c r="D37" i="10"/>
  <c r="H36" i="10"/>
  <c r="D36" i="10"/>
  <c r="G35" i="10"/>
  <c r="F35" i="10"/>
  <c r="C35" i="10"/>
  <c r="B35" i="10"/>
  <c r="D35" i="10" s="1"/>
  <c r="H34" i="10"/>
  <c r="D34" i="10"/>
  <c r="H33" i="10"/>
  <c r="D33" i="10"/>
  <c r="H32" i="10"/>
  <c r="D32" i="10"/>
  <c r="H31" i="10"/>
  <c r="D31" i="10"/>
  <c r="H30" i="10"/>
  <c r="D30" i="10"/>
  <c r="G29" i="10"/>
  <c r="F29" i="10"/>
  <c r="H29" i="10" s="1"/>
  <c r="C29" i="10"/>
  <c r="B29" i="10"/>
  <c r="H28" i="10"/>
  <c r="D28" i="10"/>
  <c r="H27" i="10"/>
  <c r="D27" i="10"/>
  <c r="H26" i="10"/>
  <c r="D26" i="10"/>
  <c r="H25" i="10"/>
  <c r="D25" i="10"/>
  <c r="H24" i="10"/>
  <c r="D24" i="10"/>
  <c r="G23" i="10"/>
  <c r="F23" i="10"/>
  <c r="H23" i="10" s="1"/>
  <c r="C23" i="10"/>
  <c r="B23" i="10"/>
  <c r="H22" i="10"/>
  <c r="D22" i="10"/>
  <c r="H21" i="10"/>
  <c r="D21" i="10"/>
  <c r="H20" i="10"/>
  <c r="D20" i="10"/>
  <c r="H19" i="10"/>
  <c r="D19" i="10"/>
  <c r="H18" i="10"/>
  <c r="D18" i="10"/>
  <c r="G17" i="10"/>
  <c r="G65" i="10" s="1"/>
  <c r="F17" i="10"/>
  <c r="C17" i="10"/>
  <c r="B17" i="10"/>
  <c r="H16" i="10"/>
  <c r="D16" i="10"/>
  <c r="H15" i="10"/>
  <c r="D15" i="10"/>
  <c r="H14" i="10"/>
  <c r="D14" i="10"/>
  <c r="H13" i="10"/>
  <c r="D13" i="10"/>
  <c r="H12" i="10"/>
  <c r="D12" i="10"/>
  <c r="G11" i="10"/>
  <c r="F11" i="10"/>
  <c r="C11" i="10"/>
  <c r="B11" i="10"/>
  <c r="D11" i="10" s="1"/>
  <c r="H10" i="10"/>
  <c r="D10" i="10"/>
  <c r="H9" i="10"/>
  <c r="D9" i="10"/>
  <c r="H8" i="10"/>
  <c r="D8" i="10"/>
  <c r="H7" i="10"/>
  <c r="D7" i="10"/>
  <c r="H6" i="10"/>
  <c r="D6" i="10"/>
  <c r="D5" i="10" s="1"/>
  <c r="G5" i="10"/>
  <c r="F5" i="10"/>
  <c r="H5" i="10" s="1"/>
  <c r="C5" i="10"/>
  <c r="G63" i="10" s="1"/>
  <c r="B5" i="10"/>
  <c r="F63" i="10" s="1"/>
  <c r="D70" i="11"/>
  <c r="D69" i="11"/>
  <c r="D68" i="11"/>
  <c r="D67" i="11"/>
  <c r="D66" i="11"/>
  <c r="C65" i="11"/>
  <c r="D65" i="11" s="1"/>
  <c r="B65" i="11"/>
  <c r="D64" i="11"/>
  <c r="D63" i="11"/>
  <c r="D62" i="11"/>
  <c r="D61" i="11"/>
  <c r="D60" i="11"/>
  <c r="H59" i="11"/>
  <c r="C59" i="11"/>
  <c r="B59" i="11"/>
  <c r="H58" i="11"/>
  <c r="D58" i="11"/>
  <c r="H57" i="11"/>
  <c r="D57" i="11"/>
  <c r="H56" i="11"/>
  <c r="D56" i="11"/>
  <c r="H55" i="11"/>
  <c r="D55" i="11"/>
  <c r="H54" i="11"/>
  <c r="D54" i="11"/>
  <c r="H53" i="11"/>
  <c r="G53" i="11"/>
  <c r="F53" i="11"/>
  <c r="C53" i="11"/>
  <c r="B53" i="11"/>
  <c r="D53" i="11" s="1"/>
  <c r="H52" i="11"/>
  <c r="D52" i="11"/>
  <c r="H51" i="11"/>
  <c r="D51" i="11"/>
  <c r="H50" i="11"/>
  <c r="D50" i="11"/>
  <c r="H49" i="11"/>
  <c r="D49" i="11"/>
  <c r="H48" i="11"/>
  <c r="D48" i="11"/>
  <c r="H47" i="11"/>
  <c r="G47" i="11"/>
  <c r="F47" i="11"/>
  <c r="C47" i="11"/>
  <c r="B47" i="11"/>
  <c r="H46" i="11"/>
  <c r="D46" i="11"/>
  <c r="H45" i="11"/>
  <c r="D45" i="11"/>
  <c r="H44" i="11"/>
  <c r="D44" i="11"/>
  <c r="H43" i="11"/>
  <c r="D43" i="11"/>
  <c r="H42" i="11"/>
  <c r="D42" i="11"/>
  <c r="H41" i="11"/>
  <c r="G41" i="11"/>
  <c r="F41" i="11"/>
  <c r="C41" i="11"/>
  <c r="B41" i="11"/>
  <c r="H40" i="11"/>
  <c r="D40" i="11"/>
  <c r="H39" i="11"/>
  <c r="D39" i="11"/>
  <c r="H38" i="11"/>
  <c r="D38" i="11"/>
  <c r="H37" i="11"/>
  <c r="D37" i="11"/>
  <c r="H36" i="11"/>
  <c r="D36" i="11"/>
  <c r="H35" i="11"/>
  <c r="G35" i="11"/>
  <c r="F35" i="11"/>
  <c r="C35" i="11"/>
  <c r="B35" i="11"/>
  <c r="D35" i="11" s="1"/>
  <c r="H34" i="11"/>
  <c r="D34" i="11"/>
  <c r="H33" i="11"/>
  <c r="D33" i="11"/>
  <c r="H32" i="11"/>
  <c r="D32" i="11"/>
  <c r="H31" i="11"/>
  <c r="D31" i="11"/>
  <c r="H30" i="11"/>
  <c r="D30" i="11"/>
  <c r="H29" i="11"/>
  <c r="G29" i="11"/>
  <c r="F29" i="11"/>
  <c r="C29" i="11"/>
  <c r="B29" i="11"/>
  <c r="D29" i="11" s="1"/>
  <c r="H28" i="11"/>
  <c r="D28" i="11"/>
  <c r="H27" i="11"/>
  <c r="D27" i="11"/>
  <c r="H26" i="11"/>
  <c r="D26" i="11"/>
  <c r="H25" i="11"/>
  <c r="D25" i="11"/>
  <c r="H24" i="11"/>
  <c r="D24" i="11"/>
  <c r="H23" i="11"/>
  <c r="G23" i="11"/>
  <c r="F23" i="11"/>
  <c r="C23" i="11"/>
  <c r="B23" i="11"/>
  <c r="H22" i="11"/>
  <c r="D22" i="11"/>
  <c r="H21" i="11"/>
  <c r="D21" i="11"/>
  <c r="H20" i="11"/>
  <c r="D20" i="11"/>
  <c r="H19" i="11"/>
  <c r="D19" i="11"/>
  <c r="H18" i="11"/>
  <c r="D18" i="11"/>
  <c r="H17" i="11"/>
  <c r="G17" i="11"/>
  <c r="G65" i="11" s="1"/>
  <c r="F17" i="11"/>
  <c r="F65" i="11" s="1"/>
  <c r="H65" i="11" s="1"/>
  <c r="C17" i="11"/>
  <c r="B17" i="11"/>
  <c r="D17" i="11" s="1"/>
  <c r="H16" i="11"/>
  <c r="D16" i="11"/>
  <c r="H15" i="11"/>
  <c r="D15" i="11"/>
  <c r="H14" i="11"/>
  <c r="D14" i="11"/>
  <c r="H13" i="11"/>
  <c r="D13" i="11"/>
  <c r="H12" i="11"/>
  <c r="D12" i="11"/>
  <c r="H11" i="11"/>
  <c r="G11" i="11"/>
  <c r="F11" i="11"/>
  <c r="C11" i="11"/>
  <c r="B11" i="11"/>
  <c r="H10" i="11"/>
  <c r="D10" i="11"/>
  <c r="H9" i="11"/>
  <c r="D9" i="11"/>
  <c r="H8" i="11"/>
  <c r="D8" i="11"/>
  <c r="H7" i="11"/>
  <c r="D7" i="11"/>
  <c r="H6" i="11"/>
  <c r="D6" i="11"/>
  <c r="D5" i="11" s="1"/>
  <c r="H5" i="11"/>
  <c r="G5" i="11"/>
  <c r="F5" i="11"/>
  <c r="C5" i="11"/>
  <c r="G63" i="11" s="1"/>
  <c r="B5" i="11"/>
  <c r="F63" i="11" s="1"/>
  <c r="B70" i="13"/>
  <c r="D70" i="13" s="1"/>
  <c r="B69" i="13"/>
  <c r="D69" i="13" s="1"/>
  <c r="D68" i="13"/>
  <c r="B68" i="13"/>
  <c r="D67" i="13"/>
  <c r="C67" i="13"/>
  <c r="C65" i="13" s="1"/>
  <c r="B67" i="13"/>
  <c r="C66" i="13"/>
  <c r="B66" i="13"/>
  <c r="C64" i="13"/>
  <c r="B64" i="13"/>
  <c r="D64" i="13" s="1"/>
  <c r="C63" i="13"/>
  <c r="D63" i="13" s="1"/>
  <c r="B63" i="13"/>
  <c r="D62" i="13"/>
  <c r="C62" i="13"/>
  <c r="B62" i="13"/>
  <c r="C61" i="13"/>
  <c r="B61" i="13"/>
  <c r="D61" i="13" s="1"/>
  <c r="C60" i="13"/>
  <c r="B60" i="13"/>
  <c r="D60" i="13" s="1"/>
  <c r="H59" i="13"/>
  <c r="G59" i="13"/>
  <c r="F59" i="13"/>
  <c r="C59" i="13"/>
  <c r="B59" i="13"/>
  <c r="D59" i="13" s="1"/>
  <c r="H58" i="13"/>
  <c r="D58" i="13"/>
  <c r="C58" i="13"/>
  <c r="B58" i="13"/>
  <c r="H57" i="13"/>
  <c r="C57" i="13"/>
  <c r="B57" i="13"/>
  <c r="H56" i="13"/>
  <c r="D56" i="13"/>
  <c r="C56" i="13"/>
  <c r="B56" i="13"/>
  <c r="H55" i="13"/>
  <c r="C55" i="13"/>
  <c r="B55" i="13"/>
  <c r="H54" i="13"/>
  <c r="D54" i="13"/>
  <c r="C54" i="13"/>
  <c r="B54" i="13"/>
  <c r="G53" i="13"/>
  <c r="F53" i="13"/>
  <c r="H53" i="13" s="1"/>
  <c r="B53" i="13"/>
  <c r="H52" i="13"/>
  <c r="C52" i="13"/>
  <c r="D52" i="13" s="1"/>
  <c r="B52" i="13"/>
  <c r="H51" i="13"/>
  <c r="C51" i="13"/>
  <c r="B51" i="13"/>
  <c r="D51" i="13" s="1"/>
  <c r="H50" i="13"/>
  <c r="C50" i="13"/>
  <c r="D50" i="13" s="1"/>
  <c r="B50" i="13"/>
  <c r="H49" i="13"/>
  <c r="C49" i="13"/>
  <c r="B49" i="13"/>
  <c r="H48" i="13"/>
  <c r="C48" i="13"/>
  <c r="D48" i="13" s="1"/>
  <c r="B48" i="13"/>
  <c r="H47" i="13"/>
  <c r="G47" i="13"/>
  <c r="F47" i="13"/>
  <c r="C47" i="13"/>
  <c r="H46" i="13"/>
  <c r="C46" i="13"/>
  <c r="B46" i="13"/>
  <c r="H45" i="13"/>
  <c r="D45" i="13"/>
  <c r="C45" i="13"/>
  <c r="B45" i="13"/>
  <c r="H44" i="13"/>
  <c r="C44" i="13"/>
  <c r="B44" i="13"/>
  <c r="H43" i="13"/>
  <c r="D43" i="13"/>
  <c r="C43" i="13"/>
  <c r="B43" i="13"/>
  <c r="H42" i="13"/>
  <c r="C42" i="13"/>
  <c r="B42" i="13"/>
  <c r="G41" i="13"/>
  <c r="F41" i="13"/>
  <c r="H40" i="13"/>
  <c r="D40" i="13"/>
  <c r="C40" i="13"/>
  <c r="H39" i="13"/>
  <c r="D39" i="13"/>
  <c r="C39" i="13"/>
  <c r="H38" i="13"/>
  <c r="C38" i="13"/>
  <c r="D38" i="13" s="1"/>
  <c r="H37" i="13"/>
  <c r="C37" i="13"/>
  <c r="D37" i="13" s="1"/>
  <c r="H36" i="13"/>
  <c r="C36" i="13"/>
  <c r="D36" i="13" s="1"/>
  <c r="G35" i="13"/>
  <c r="F35" i="13"/>
  <c r="H35" i="13" s="1"/>
  <c r="C35" i="13"/>
  <c r="B35" i="13"/>
  <c r="H34" i="13"/>
  <c r="D34" i="13"/>
  <c r="C34" i="13"/>
  <c r="H33" i="13"/>
  <c r="D33" i="13"/>
  <c r="C33" i="13"/>
  <c r="H32" i="13"/>
  <c r="D32" i="13"/>
  <c r="C32" i="13"/>
  <c r="H31" i="13"/>
  <c r="C31" i="13"/>
  <c r="D31" i="13" s="1"/>
  <c r="H30" i="13"/>
  <c r="C30" i="13"/>
  <c r="D30" i="13" s="1"/>
  <c r="H29" i="13"/>
  <c r="G29" i="13"/>
  <c r="F29" i="13"/>
  <c r="C29" i="13"/>
  <c r="B29" i="13"/>
  <c r="H28" i="13"/>
  <c r="D28" i="13"/>
  <c r="H27" i="13"/>
  <c r="D27" i="13"/>
  <c r="H26" i="13"/>
  <c r="D26" i="13"/>
  <c r="H25" i="13"/>
  <c r="D25" i="13"/>
  <c r="H24" i="13"/>
  <c r="D24" i="13"/>
  <c r="H23" i="13"/>
  <c r="G23" i="13"/>
  <c r="F23" i="13"/>
  <c r="C23" i="13"/>
  <c r="B23" i="13"/>
  <c r="D23" i="13" s="1"/>
  <c r="H22" i="13"/>
  <c r="D22" i="13"/>
  <c r="C22" i="13"/>
  <c r="H21" i="13"/>
  <c r="D21" i="13"/>
  <c r="C21" i="13"/>
  <c r="H20" i="13"/>
  <c r="D20" i="13"/>
  <c r="C20" i="13"/>
  <c r="H19" i="13"/>
  <c r="D19" i="13"/>
  <c r="C19" i="13"/>
  <c r="H18" i="13"/>
  <c r="C18" i="13"/>
  <c r="G17" i="13"/>
  <c r="G65" i="13" s="1"/>
  <c r="F17" i="13"/>
  <c r="H17" i="13" s="1"/>
  <c r="B17" i="13"/>
  <c r="H16" i="13"/>
  <c r="D16" i="13"/>
  <c r="H15" i="13"/>
  <c r="C15" i="13"/>
  <c r="D15" i="13" s="1"/>
  <c r="H14" i="13"/>
  <c r="D14" i="13"/>
  <c r="C14" i="13"/>
  <c r="F13" i="13"/>
  <c r="H13" i="13" s="1"/>
  <c r="D13" i="13"/>
  <c r="C13" i="13"/>
  <c r="H12" i="13"/>
  <c r="F12" i="13"/>
  <c r="D12" i="13"/>
  <c r="C12" i="13"/>
  <c r="G11" i="13"/>
  <c r="F11" i="13"/>
  <c r="H11" i="13" s="1"/>
  <c r="B11" i="13"/>
  <c r="H10" i="13"/>
  <c r="F10" i="13"/>
  <c r="C10" i="13"/>
  <c r="D10" i="13" s="1"/>
  <c r="H9" i="13"/>
  <c r="G9" i="13"/>
  <c r="F9" i="13"/>
  <c r="C9" i="13"/>
  <c r="D9" i="13" s="1"/>
  <c r="G8" i="13"/>
  <c r="F8" i="13"/>
  <c r="H8" i="13" s="1"/>
  <c r="D8" i="13"/>
  <c r="C8" i="13"/>
  <c r="H7" i="13"/>
  <c r="G7" i="13"/>
  <c r="F7" i="13"/>
  <c r="D7" i="13"/>
  <c r="C7" i="13"/>
  <c r="H6" i="13"/>
  <c r="G6" i="13"/>
  <c r="G5" i="13" s="1"/>
  <c r="F6" i="13"/>
  <c r="D6" i="13"/>
  <c r="D5" i="13" s="1"/>
  <c r="C6" i="13"/>
  <c r="C5" i="13"/>
  <c r="B5" i="13"/>
  <c r="F63" i="13" s="1"/>
  <c r="C70" i="14"/>
  <c r="B70" i="14"/>
  <c r="D70" i="14" s="1"/>
  <c r="D69" i="14"/>
  <c r="C69" i="14"/>
  <c r="B69" i="14"/>
  <c r="D68" i="14"/>
  <c r="C68" i="14"/>
  <c r="B68" i="14"/>
  <c r="C67" i="14"/>
  <c r="B67" i="14"/>
  <c r="C66" i="14"/>
  <c r="C65" i="14" s="1"/>
  <c r="B66" i="14"/>
  <c r="C64" i="14"/>
  <c r="B64" i="14"/>
  <c r="D64" i="14" s="1"/>
  <c r="C63" i="14"/>
  <c r="D63" i="14" s="1"/>
  <c r="B63" i="14"/>
  <c r="C62" i="14"/>
  <c r="B62" i="14"/>
  <c r="C61" i="14"/>
  <c r="B61" i="14"/>
  <c r="H60" i="14"/>
  <c r="G60" i="14"/>
  <c r="F60" i="14"/>
  <c r="C60" i="14"/>
  <c r="B60" i="14"/>
  <c r="H59" i="14"/>
  <c r="G59" i="14"/>
  <c r="F59" i="14"/>
  <c r="B59" i="14"/>
  <c r="G58" i="14"/>
  <c r="F58" i="14"/>
  <c r="H58" i="14" s="1"/>
  <c r="C58" i="14"/>
  <c r="D58" i="14" s="1"/>
  <c r="B58" i="14"/>
  <c r="G57" i="14"/>
  <c r="G53" i="14" s="1"/>
  <c r="F57" i="14"/>
  <c r="C57" i="14"/>
  <c r="C53" i="14" s="1"/>
  <c r="B57" i="14"/>
  <c r="H56" i="14"/>
  <c r="G56" i="14"/>
  <c r="F56" i="14"/>
  <c r="D56" i="14"/>
  <c r="C56" i="14"/>
  <c r="B56" i="14"/>
  <c r="H55" i="14"/>
  <c r="G55" i="14"/>
  <c r="F55" i="14"/>
  <c r="C55" i="14"/>
  <c r="B55" i="14"/>
  <c r="H54" i="14"/>
  <c r="G54" i="14"/>
  <c r="F54" i="14"/>
  <c r="F53" i="14" s="1"/>
  <c r="H53" i="14" s="1"/>
  <c r="D54" i="14"/>
  <c r="C54" i="14"/>
  <c r="B54" i="14"/>
  <c r="H52" i="14"/>
  <c r="G52" i="14"/>
  <c r="F52" i="14"/>
  <c r="C52" i="14"/>
  <c r="D52" i="14" s="1"/>
  <c r="B52" i="14"/>
  <c r="H51" i="14"/>
  <c r="G51" i="14"/>
  <c r="F51" i="14"/>
  <c r="C51" i="14"/>
  <c r="B51" i="14"/>
  <c r="D51" i="14" s="1"/>
  <c r="G50" i="14"/>
  <c r="F50" i="14"/>
  <c r="H50" i="14" s="1"/>
  <c r="D50" i="14"/>
  <c r="C50" i="14"/>
  <c r="B50" i="14"/>
  <c r="G49" i="14"/>
  <c r="G47" i="14" s="1"/>
  <c r="F49" i="14"/>
  <c r="C49" i="14"/>
  <c r="B49" i="14"/>
  <c r="H48" i="14"/>
  <c r="G48" i="14"/>
  <c r="F48" i="14"/>
  <c r="D48" i="14"/>
  <c r="C48" i="14"/>
  <c r="C47" i="14" s="1"/>
  <c r="B48" i="14"/>
  <c r="G46" i="14"/>
  <c r="F46" i="14"/>
  <c r="F41" i="14" s="1"/>
  <c r="H41" i="14" s="1"/>
  <c r="D46" i="14"/>
  <c r="C46" i="14"/>
  <c r="B46" i="14"/>
  <c r="G45" i="14"/>
  <c r="F45" i="14"/>
  <c r="H45" i="14" s="1"/>
  <c r="C45" i="14"/>
  <c r="B45" i="14"/>
  <c r="H44" i="14"/>
  <c r="G44" i="14"/>
  <c r="F44" i="14"/>
  <c r="D44" i="14"/>
  <c r="C44" i="14"/>
  <c r="B44" i="14"/>
  <c r="H43" i="14"/>
  <c r="G43" i="14"/>
  <c r="F43" i="14"/>
  <c r="C43" i="14"/>
  <c r="B43" i="14"/>
  <c r="H42" i="14"/>
  <c r="G42" i="14"/>
  <c r="F42" i="14"/>
  <c r="D42" i="14"/>
  <c r="C42" i="14"/>
  <c r="B42" i="14"/>
  <c r="G41" i="14"/>
  <c r="C41" i="14"/>
  <c r="H40" i="14"/>
  <c r="G40" i="14"/>
  <c r="F40" i="14"/>
  <c r="C40" i="14"/>
  <c r="D40" i="14" s="1"/>
  <c r="B40" i="14"/>
  <c r="H39" i="14"/>
  <c r="G39" i="14"/>
  <c r="F39" i="14"/>
  <c r="C39" i="14"/>
  <c r="B39" i="14"/>
  <c r="D39" i="14" s="1"/>
  <c r="G38" i="14"/>
  <c r="F38" i="14"/>
  <c r="H38" i="14" s="1"/>
  <c r="D38" i="14"/>
  <c r="C38" i="14"/>
  <c r="B38" i="14"/>
  <c r="G37" i="14"/>
  <c r="G35" i="14" s="1"/>
  <c r="F37" i="14"/>
  <c r="C37" i="14"/>
  <c r="B37" i="14"/>
  <c r="D37" i="14" s="1"/>
  <c r="H36" i="14"/>
  <c r="G36" i="14"/>
  <c r="F36" i="14"/>
  <c r="C36" i="14"/>
  <c r="B36" i="14"/>
  <c r="B35" i="14"/>
  <c r="G34" i="14"/>
  <c r="F34" i="14"/>
  <c r="H34" i="14" s="1"/>
  <c r="C34" i="14"/>
  <c r="D34" i="14" s="1"/>
  <c r="B34" i="14"/>
  <c r="G33" i="14"/>
  <c r="F33" i="14"/>
  <c r="H33" i="14" s="1"/>
  <c r="C33" i="14"/>
  <c r="C29" i="14" s="1"/>
  <c r="B33" i="14"/>
  <c r="H32" i="14"/>
  <c r="G32" i="14"/>
  <c r="F32" i="14"/>
  <c r="D32" i="14"/>
  <c r="C32" i="14"/>
  <c r="B32" i="14"/>
  <c r="H31" i="14"/>
  <c r="G31" i="14"/>
  <c r="F31" i="14"/>
  <c r="C31" i="14"/>
  <c r="B31" i="14"/>
  <c r="H30" i="14"/>
  <c r="G30" i="14"/>
  <c r="F30" i="14"/>
  <c r="C30" i="14"/>
  <c r="D30" i="14" s="1"/>
  <c r="B30" i="14"/>
  <c r="G29" i="14"/>
  <c r="F29" i="14"/>
  <c r="H29" i="14" s="1"/>
  <c r="H28" i="14"/>
  <c r="G28" i="14"/>
  <c r="F28" i="14"/>
  <c r="D28" i="14"/>
  <c r="C28" i="14"/>
  <c r="B28" i="14"/>
  <c r="H27" i="14"/>
  <c r="G27" i="14"/>
  <c r="F27" i="14"/>
  <c r="C27" i="14"/>
  <c r="B27" i="14"/>
  <c r="D27" i="14" s="1"/>
  <c r="H26" i="14"/>
  <c r="G26" i="14"/>
  <c r="F26" i="14"/>
  <c r="C26" i="14"/>
  <c r="D26" i="14" s="1"/>
  <c r="B26" i="14"/>
  <c r="G25" i="14"/>
  <c r="G23" i="14" s="1"/>
  <c r="F25" i="14"/>
  <c r="C25" i="14"/>
  <c r="B25" i="14"/>
  <c r="D25" i="14" s="1"/>
  <c r="H24" i="14"/>
  <c r="G24" i="14"/>
  <c r="F24" i="14"/>
  <c r="C24" i="14"/>
  <c r="B24" i="14"/>
  <c r="B23" i="14"/>
  <c r="G22" i="14"/>
  <c r="F22" i="14"/>
  <c r="H22" i="14" s="1"/>
  <c r="C22" i="14"/>
  <c r="D22" i="14" s="1"/>
  <c r="B22" i="14"/>
  <c r="G21" i="14"/>
  <c r="F21" i="14"/>
  <c r="H21" i="14" s="1"/>
  <c r="C21" i="14"/>
  <c r="B21" i="14"/>
  <c r="H20" i="14"/>
  <c r="G20" i="14"/>
  <c r="F20" i="14"/>
  <c r="D20" i="14"/>
  <c r="C20" i="14"/>
  <c r="B20" i="14"/>
  <c r="H19" i="14"/>
  <c r="G19" i="14"/>
  <c r="F19" i="14"/>
  <c r="C19" i="14"/>
  <c r="B19" i="14"/>
  <c r="D19" i="14" s="1"/>
  <c r="G18" i="14"/>
  <c r="F18" i="14"/>
  <c r="F17" i="14" s="1"/>
  <c r="D18" i="14"/>
  <c r="C18" i="14"/>
  <c r="C17" i="14" s="1"/>
  <c r="B18" i="14"/>
  <c r="G17" i="14"/>
  <c r="H16" i="14"/>
  <c r="G16" i="14"/>
  <c r="F16" i="14"/>
  <c r="C16" i="14"/>
  <c r="D16" i="14" s="1"/>
  <c r="B16" i="14"/>
  <c r="G15" i="14"/>
  <c r="F15" i="14"/>
  <c r="H15" i="14" s="1"/>
  <c r="C15" i="14"/>
  <c r="B15" i="14"/>
  <c r="D15" i="14" s="1"/>
  <c r="G14" i="14"/>
  <c r="F14" i="14"/>
  <c r="H14" i="14" s="1"/>
  <c r="D14" i="14"/>
  <c r="C14" i="14"/>
  <c r="B14" i="14"/>
  <c r="G13" i="14"/>
  <c r="F13" i="14"/>
  <c r="F11" i="14" s="1"/>
  <c r="H11" i="14" s="1"/>
  <c r="C13" i="14"/>
  <c r="B13" i="14"/>
  <c r="D13" i="14" s="1"/>
  <c r="G12" i="14"/>
  <c r="H12" i="14" s="1"/>
  <c r="F12" i="14"/>
  <c r="C12" i="14"/>
  <c r="D12" i="14" s="1"/>
  <c r="B12" i="14"/>
  <c r="G11" i="14"/>
  <c r="G10" i="14"/>
  <c r="F10" i="14"/>
  <c r="H10" i="14" s="1"/>
  <c r="C10" i="14"/>
  <c r="B10" i="14"/>
  <c r="D10" i="14" s="1"/>
  <c r="G9" i="14"/>
  <c r="F9" i="14"/>
  <c r="C9" i="14"/>
  <c r="B9" i="14"/>
  <c r="D9" i="14" s="1"/>
  <c r="G8" i="14"/>
  <c r="F8" i="14"/>
  <c r="H8" i="14" s="1"/>
  <c r="C8" i="14"/>
  <c r="D8" i="14" s="1"/>
  <c r="B8" i="14"/>
  <c r="G7" i="14"/>
  <c r="G5" i="14" s="1"/>
  <c r="F7" i="14"/>
  <c r="F5" i="14" s="1"/>
  <c r="H5" i="14" s="1"/>
  <c r="C7" i="14"/>
  <c r="B7" i="14"/>
  <c r="D7" i="14" s="1"/>
  <c r="H6" i="14"/>
  <c r="G6" i="14"/>
  <c r="F6" i="14"/>
  <c r="D6" i="14"/>
  <c r="C6" i="14"/>
  <c r="C5" i="14" s="1"/>
  <c r="B6" i="14"/>
  <c r="B5" i="14"/>
  <c r="H59" i="17" l="1"/>
  <c r="H47" i="17"/>
  <c r="H41" i="17"/>
  <c r="H35" i="17"/>
  <c r="H23" i="17"/>
  <c r="H17" i="17"/>
  <c r="D65" i="17"/>
  <c r="D53" i="17"/>
  <c r="D47" i="17"/>
  <c r="D41" i="17"/>
  <c r="D29" i="17"/>
  <c r="D23" i="17"/>
  <c r="D11" i="17"/>
  <c r="G63" i="17"/>
  <c r="G65" i="17"/>
  <c r="H29" i="17"/>
  <c r="H11" i="17"/>
  <c r="H5" i="17"/>
  <c r="D59" i="17"/>
  <c r="G64" i="17"/>
  <c r="D35" i="17"/>
  <c r="D17" i="17"/>
  <c r="F63" i="17"/>
  <c r="H53" i="17"/>
  <c r="F65" i="17"/>
  <c r="F64" i="17"/>
  <c r="H47" i="16"/>
  <c r="H41" i="16"/>
  <c r="D53" i="16"/>
  <c r="D47" i="16"/>
  <c r="D41" i="16"/>
  <c r="D17" i="16"/>
  <c r="D11" i="16"/>
  <c r="D5" i="16"/>
  <c r="H29" i="16"/>
  <c r="H35" i="16"/>
  <c r="H52" i="16"/>
  <c r="F53" i="16"/>
  <c r="H53" i="16" s="1"/>
  <c r="H33" i="16"/>
  <c r="G59" i="16"/>
  <c r="H59" i="16" s="1"/>
  <c r="D65" i="15"/>
  <c r="G63" i="15"/>
  <c r="D5" i="15"/>
  <c r="G65" i="15"/>
  <c r="G64" i="15"/>
  <c r="F11" i="15"/>
  <c r="H11" i="15" s="1"/>
  <c r="F23" i="15"/>
  <c r="H23" i="15" s="1"/>
  <c r="F35" i="15"/>
  <c r="H35" i="15" s="1"/>
  <c r="F47" i="15"/>
  <c r="H47" i="15" s="1"/>
  <c r="B5" i="15"/>
  <c r="B17" i="15"/>
  <c r="D17" i="15" s="1"/>
  <c r="B29" i="15"/>
  <c r="D29" i="15" s="1"/>
  <c r="B41" i="15"/>
  <c r="D41" i="15" s="1"/>
  <c r="B53" i="15"/>
  <c r="D53" i="15" s="1"/>
  <c r="D66" i="15"/>
  <c r="D45" i="15"/>
  <c r="F5" i="15"/>
  <c r="H5" i="15" s="1"/>
  <c r="F17" i="15"/>
  <c r="F29" i="15"/>
  <c r="H29" i="15" s="1"/>
  <c r="F41" i="15"/>
  <c r="H41" i="15" s="1"/>
  <c r="F53" i="15"/>
  <c r="H53" i="15" s="1"/>
  <c r="D69" i="15"/>
  <c r="B11" i="15"/>
  <c r="D11" i="15" s="1"/>
  <c r="B23" i="15"/>
  <c r="B35" i="15"/>
  <c r="D35" i="15" s="1"/>
  <c r="B47" i="15"/>
  <c r="D47" i="15" s="1"/>
  <c r="B59" i="15"/>
  <c r="D59" i="15" s="1"/>
  <c r="H63" i="11"/>
  <c r="H65" i="9"/>
  <c r="H64" i="9"/>
  <c r="G63" i="14"/>
  <c r="H17" i="14"/>
  <c r="D5" i="14"/>
  <c r="H7" i="14"/>
  <c r="D45" i="14"/>
  <c r="B53" i="14"/>
  <c r="D53" i="14" s="1"/>
  <c r="D55" i="14"/>
  <c r="D62" i="14"/>
  <c r="D11" i="13"/>
  <c r="C41" i="13"/>
  <c r="G64" i="13" s="1"/>
  <c r="B47" i="13"/>
  <c r="D47" i="13" s="1"/>
  <c r="F65" i="13"/>
  <c r="H65" i="13" s="1"/>
  <c r="D23" i="10"/>
  <c r="D47" i="10"/>
  <c r="G65" i="9"/>
  <c r="D5" i="4"/>
  <c r="D23" i="5"/>
  <c r="D47" i="5"/>
  <c r="H9" i="14"/>
  <c r="B11" i="14"/>
  <c r="B17" i="14"/>
  <c r="D17" i="14" s="1"/>
  <c r="F23" i="14"/>
  <c r="H23" i="14" s="1"/>
  <c r="H25" i="14"/>
  <c r="F35" i="14"/>
  <c r="H35" i="14" s="1"/>
  <c r="H37" i="14"/>
  <c r="H46" i="14"/>
  <c r="C59" i="14"/>
  <c r="D59" i="14" s="1"/>
  <c r="G63" i="13"/>
  <c r="H63" i="13" s="1"/>
  <c r="C11" i="13"/>
  <c r="F64" i="11"/>
  <c r="D23" i="11"/>
  <c r="G64" i="10"/>
  <c r="C4" i="10" s="1"/>
  <c r="H63" i="9"/>
  <c r="B4" i="9"/>
  <c r="H11" i="9"/>
  <c r="H35" i="9"/>
  <c r="H53" i="7"/>
  <c r="H18" i="14"/>
  <c r="C23" i="14"/>
  <c r="C35" i="14"/>
  <c r="B47" i="14"/>
  <c r="D47" i="14" s="1"/>
  <c r="D49" i="14"/>
  <c r="D60" i="14"/>
  <c r="F5" i="13"/>
  <c r="H5" i="13" s="1"/>
  <c r="D49" i="13"/>
  <c r="D66" i="13"/>
  <c r="B65" i="13"/>
  <c r="D65" i="13" s="1"/>
  <c r="G64" i="11"/>
  <c r="C4" i="11" s="1"/>
  <c r="D17" i="10"/>
  <c r="D41" i="10"/>
  <c r="D17" i="5"/>
  <c r="D41" i="5"/>
  <c r="C11" i="14"/>
  <c r="D23" i="14"/>
  <c r="D35" i="14"/>
  <c r="D42" i="13"/>
  <c r="B41" i="13"/>
  <c r="D41" i="13" s="1"/>
  <c r="D24" i="14"/>
  <c r="B29" i="14"/>
  <c r="D29" i="14" s="1"/>
  <c r="D31" i="14"/>
  <c r="D36" i="14"/>
  <c r="D57" i="14"/>
  <c r="D66" i="14"/>
  <c r="D29" i="13"/>
  <c r="C53" i="13"/>
  <c r="D53" i="13" s="1"/>
  <c r="D11" i="11"/>
  <c r="D59" i="11"/>
  <c r="H5" i="9"/>
  <c r="H29" i="9"/>
  <c r="H53" i="9"/>
  <c r="H23" i="7"/>
  <c r="H47" i="7"/>
  <c r="B41" i="14"/>
  <c r="D41" i="14" s="1"/>
  <c r="D43" i="14"/>
  <c r="H57" i="14"/>
  <c r="D67" i="14"/>
  <c r="D35" i="13"/>
  <c r="H41" i="13"/>
  <c r="D46" i="13"/>
  <c r="D57" i="13"/>
  <c r="D47" i="11"/>
  <c r="F64" i="10"/>
  <c r="H64" i="10" s="1"/>
  <c r="H23" i="9"/>
  <c r="H47" i="9"/>
  <c r="G65" i="14"/>
  <c r="F47" i="14"/>
  <c r="H47" i="14" s="1"/>
  <c r="H49" i="14"/>
  <c r="H17" i="10"/>
  <c r="F65" i="10"/>
  <c r="H65" i="10" s="1"/>
  <c r="H13" i="14"/>
  <c r="D21" i="14"/>
  <c r="D33" i="14"/>
  <c r="D61" i="14"/>
  <c r="C17" i="13"/>
  <c r="D17" i="13" s="1"/>
  <c r="D18" i="13"/>
  <c r="D44" i="13"/>
  <c r="D55" i="13"/>
  <c r="D41" i="11"/>
  <c r="H63" i="10"/>
  <c r="H11" i="10"/>
  <c r="D29" i="10"/>
  <c r="H35" i="10"/>
  <c r="D53" i="10"/>
  <c r="D29" i="5"/>
  <c r="D53" i="5"/>
  <c r="B65" i="14"/>
  <c r="D65" i="14" s="1"/>
  <c r="H17" i="9"/>
  <c r="G64" i="9"/>
  <c r="C4" i="9" s="1"/>
  <c r="H63" i="17" l="1"/>
  <c r="C4" i="17"/>
  <c r="H65" i="17"/>
  <c r="H64" i="17"/>
  <c r="B4" i="17"/>
  <c r="C4" i="16"/>
  <c r="C4" i="15"/>
  <c r="D23" i="15"/>
  <c r="F64" i="15"/>
  <c r="H64" i="15" s="1"/>
  <c r="F65" i="15"/>
  <c r="H65" i="15" s="1"/>
  <c r="H17" i="15"/>
  <c r="F63" i="15"/>
  <c r="D4" i="9"/>
  <c r="D11" i="14"/>
  <c r="F63" i="14"/>
  <c r="G64" i="14"/>
  <c r="C4" i="14" s="1"/>
  <c r="D4" i="11"/>
  <c r="C4" i="13"/>
  <c r="F64" i="13"/>
  <c r="H64" i="11"/>
  <c r="B4" i="11"/>
  <c r="D4" i="10"/>
  <c r="F64" i="14"/>
  <c r="B4" i="10"/>
  <c r="F65" i="14"/>
  <c r="H65" i="14" s="1"/>
  <c r="D4" i="17" l="1"/>
  <c r="D4" i="16"/>
  <c r="B4" i="15"/>
  <c r="H63" i="15"/>
  <c r="D4" i="15" s="1"/>
  <c r="H64" i="14"/>
  <c r="H63" i="14"/>
  <c r="D4" i="14" s="1"/>
  <c r="B4" i="14"/>
  <c r="H64" i="13"/>
  <c r="D4" i="13" s="1"/>
  <c r="B4" i="13"/>
</calcChain>
</file>

<file path=xl/sharedStrings.xml><?xml version="1.0" encoding="utf-8"?>
<sst xmlns="http://schemas.openxmlformats.org/spreadsheetml/2006/main" count="455" uniqueCount="96">
  <si>
    <t>　</t>
  </si>
  <si>
    <t>総数</t>
  </si>
  <si>
    <t>0～4</t>
  </si>
  <si>
    <t>総数</t>
    <rPh sb="0" eb="2">
      <t>ソウスウ</t>
    </rPh>
    <phoneticPr fontId="3"/>
  </si>
  <si>
    <t>総数</t>
    <rPh sb="0" eb="2">
      <t>ソウスウ</t>
    </rPh>
    <phoneticPr fontId="5"/>
  </si>
  <si>
    <t>15～19</t>
  </si>
  <si>
    <t>男</t>
    <rPh sb="0" eb="1">
      <t>オトコ</t>
    </rPh>
    <phoneticPr fontId="3"/>
  </si>
  <si>
    <t>男</t>
    <rPh sb="0" eb="1">
      <t>オトコ</t>
    </rPh>
    <phoneticPr fontId="5"/>
  </si>
  <si>
    <t>平成２９年９月３０日現在（住民基本台帳人口）</t>
    <rPh sb="19" eb="21">
      <t>ジンコウ</t>
    </rPh>
    <phoneticPr fontId="3"/>
  </si>
  <si>
    <t>女</t>
    <rPh sb="0" eb="1">
      <t>オンナ</t>
    </rPh>
    <phoneticPr fontId="3"/>
  </si>
  <si>
    <t>女</t>
    <rPh sb="0" eb="1">
      <t>オンナ</t>
    </rPh>
    <phoneticPr fontId="5"/>
  </si>
  <si>
    <t>５～９</t>
  </si>
  <si>
    <t>令和元年９月３０日現在（住民基本台帳人口）</t>
    <rPh sb="0" eb="2">
      <t>レイワ</t>
    </rPh>
    <rPh sb="2" eb="3">
      <t>ガン</t>
    </rPh>
    <rPh sb="18" eb="20">
      <t>ジンコウ</t>
    </rPh>
    <phoneticPr fontId="3"/>
  </si>
  <si>
    <t>25～29</t>
  </si>
  <si>
    <t>５５～５９</t>
  </si>
  <si>
    <t>４０～４４</t>
  </si>
  <si>
    <t>０～４</t>
  </si>
  <si>
    <t>６０～６４</t>
  </si>
  <si>
    <t>１０～１４</t>
  </si>
  <si>
    <t>６５～６９</t>
  </si>
  <si>
    <t>平成２６年９月３０日現在（住民基本台帳人口）</t>
    <rPh sb="19" eb="21">
      <t>ジンコウ</t>
    </rPh>
    <phoneticPr fontId="3"/>
  </si>
  <si>
    <t>１５～１９</t>
  </si>
  <si>
    <t>２０～２４</t>
  </si>
  <si>
    <t>10～14</t>
  </si>
  <si>
    <t>７０～７４</t>
  </si>
  <si>
    <t>７５～７９</t>
  </si>
  <si>
    <t>２５～２９</t>
  </si>
  <si>
    <t>８０～８４</t>
  </si>
  <si>
    <t>５０～５４</t>
  </si>
  <si>
    <t>３０～３４</t>
  </si>
  <si>
    <t>55～59</t>
    <phoneticPr fontId="5"/>
  </si>
  <si>
    <t>８５～８９</t>
  </si>
  <si>
    <t>３５～３９</t>
  </si>
  <si>
    <t>１５～６４</t>
  </si>
  <si>
    <t>９０～９４</t>
  </si>
  <si>
    <t>65～69</t>
  </si>
  <si>
    <t>30～34</t>
    <phoneticPr fontId="5"/>
  </si>
  <si>
    <t>９５～９９</t>
  </si>
  <si>
    <t>４５～４９</t>
  </si>
  <si>
    <t>倶知安町</t>
    <rPh sb="0" eb="4">
      <t>クチ</t>
    </rPh>
    <phoneticPr fontId="3"/>
  </si>
  <si>
    <t>倶知安町</t>
    <rPh sb="0" eb="4">
      <t>クチ</t>
    </rPh>
    <phoneticPr fontId="5"/>
  </si>
  <si>
    <t>１００ｏｖ</t>
  </si>
  <si>
    <t>平成３０年９月３０日現在（住民基本台帳人口）</t>
    <rPh sb="19" eb="21">
      <t>ジンコウ</t>
    </rPh>
    <phoneticPr fontId="3"/>
  </si>
  <si>
    <t>20～24</t>
  </si>
  <si>
    <t>（再掲）</t>
  </si>
  <si>
    <t>０～１４</t>
  </si>
  <si>
    <t>６５～</t>
  </si>
  <si>
    <t>平成２５年９月３０日現在（住民基本台帳人口）</t>
    <rPh sb="19" eb="21">
      <t>ジンコウ</t>
    </rPh>
    <phoneticPr fontId="3"/>
  </si>
  <si>
    <t>平成２７年９月３０日現在（住民基本台帳人口）</t>
    <rPh sb="19" eb="21">
      <t>ジンコウ</t>
    </rPh>
    <phoneticPr fontId="3"/>
  </si>
  <si>
    <t>平成２４年９月３０日現在（住民基本台帳人口）</t>
    <rPh sb="19" eb="21">
      <t>ジンコウ</t>
    </rPh>
    <phoneticPr fontId="3"/>
  </si>
  <si>
    <t>5～9</t>
  </si>
  <si>
    <t>令和２年９月３０日現在（住民基本台帳人口）</t>
    <rPh sb="0" eb="2">
      <t>レイワ</t>
    </rPh>
    <rPh sb="18" eb="20">
      <t>ジンコウ</t>
    </rPh>
    <phoneticPr fontId="5"/>
  </si>
  <si>
    <t>30～34</t>
  </si>
  <si>
    <t>35～39</t>
  </si>
  <si>
    <t>40～44</t>
  </si>
  <si>
    <t>90～94</t>
  </si>
  <si>
    <t>45～49</t>
  </si>
  <si>
    <t>50～54</t>
  </si>
  <si>
    <t>15～64</t>
  </si>
  <si>
    <t>75～79</t>
  </si>
  <si>
    <t>55～59</t>
  </si>
  <si>
    <t>95～99</t>
  </si>
  <si>
    <t>60～64</t>
  </si>
  <si>
    <t>70～74</t>
  </si>
  <si>
    <t>80～84</t>
  </si>
  <si>
    <t>85～89</t>
  </si>
  <si>
    <t>100～</t>
  </si>
  <si>
    <t>0～14</t>
  </si>
  <si>
    <t>65～</t>
  </si>
  <si>
    <t>平成２８年９月３０日現在（住民基本台帳人口）</t>
    <rPh sb="19" eb="21">
      <t>ジンコウ</t>
    </rPh>
    <phoneticPr fontId="3"/>
  </si>
  <si>
    <t>0～4</t>
    <phoneticPr fontId="5"/>
  </si>
  <si>
    <t>5～9</t>
    <phoneticPr fontId="5"/>
  </si>
  <si>
    <t>10～14</t>
    <phoneticPr fontId="5"/>
  </si>
  <si>
    <t>15～19</t>
    <phoneticPr fontId="5"/>
  </si>
  <si>
    <t>20～24</t>
    <phoneticPr fontId="5"/>
  </si>
  <si>
    <t>25～29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</si>
  <si>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</si>
  <si>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</si>
  <si>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</si>
  <si>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</si>
  <si>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60～64</t>
    <phoneticPr fontId="5"/>
  </si>
  <si>
    <t>65～69</t>
    <phoneticPr fontId="5"/>
  </si>
  <si>
    <t>70～74</t>
    <phoneticPr fontId="5"/>
  </si>
  <si>
    <t>75～79</t>
    <phoneticPr fontId="5"/>
  </si>
  <si>
    <t>80～84</t>
    <phoneticPr fontId="5"/>
  </si>
  <si>
    <t>85～89</t>
    <phoneticPr fontId="5"/>
  </si>
  <si>
    <t>90～94</t>
    <phoneticPr fontId="5"/>
  </si>
  <si>
    <t>95～99</t>
    <phoneticPr fontId="5"/>
  </si>
  <si>
    <t>100～</t>
    <phoneticPr fontId="5"/>
  </si>
  <si>
    <t>0～14</t>
    <phoneticPr fontId="5"/>
  </si>
  <si>
    <t>15～64</t>
    <phoneticPr fontId="5"/>
  </si>
  <si>
    <t>65～</t>
    <phoneticPr fontId="5"/>
  </si>
  <si>
    <t>令和３年９月３０日現在（住民基本台帳人口）</t>
    <rPh sb="0" eb="2">
      <t>レイワ</t>
    </rPh>
    <rPh sb="18" eb="20">
      <t>ジンコウ</t>
    </rPh>
    <phoneticPr fontId="3"/>
  </si>
  <si>
    <t>令和４年９月３０日現在（住民基本台帳人口）</t>
    <rPh sb="0" eb="2">
      <t>レイワ</t>
    </rPh>
    <rPh sb="18" eb="20">
      <t>ジンコウ</t>
    </rPh>
    <phoneticPr fontId="3"/>
  </si>
  <si>
    <t>令和５年９月３０日現在（住民基本台帳人口）</t>
    <rPh sb="0" eb="2">
      <t>レイワ</t>
    </rPh>
    <rPh sb="18" eb="20">
      <t>ジンコウ</t>
    </rPh>
    <phoneticPr fontId="3"/>
  </si>
  <si>
    <t>令和６年９月３０日現在（住民基本台帳人口）</t>
    <rPh sb="0" eb="2">
      <t>レイワ</t>
    </rPh>
    <rPh sb="18" eb="20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</si>
</sst>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6"/>
      <name val="游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2"/>
    <xf numFmtId="176" fontId="2" fillId="0" borderId="0" xfId="2" applyNumberFormat="1" applyFont="1" applyAlignment="1">
      <alignment vertical="center"/>
    </xf>
    <xf numFmtId="0" fontId="2" fillId="0" borderId="1" xfId="2" applyBorder="1"/>
    <xf numFmtId="3" fontId="2" fillId="0" borderId="2" xfId="2" applyNumberFormat="1" applyBorder="1" applyAlignment="1">
      <alignment horizontal="center" vertical="center"/>
    </xf>
    <xf numFmtId="3" fontId="2" fillId="2" borderId="2" xfId="2" applyNumberFormat="1" applyFill="1" applyBorder="1" applyAlignment="1">
      <alignment horizontal="center" vertical="center"/>
    </xf>
    <xf numFmtId="3" fontId="2" fillId="0" borderId="3" xfId="2" applyNumberFormat="1" applyFont="1" applyBorder="1" applyAlignment="1">
      <alignment horizontal="center" vertical="center"/>
    </xf>
    <xf numFmtId="38" fontId="2" fillId="0" borderId="1" xfId="3" applyFont="1" applyBorder="1" applyAlignment="1"/>
    <xf numFmtId="38" fontId="2" fillId="0" borderId="4" xfId="3" applyFont="1" applyBorder="1" applyAlignment="1"/>
    <xf numFmtId="38" fontId="2" fillId="2" borderId="2" xfId="3" applyFont="1" applyFill="1" applyBorder="1" applyAlignment="1"/>
    <xf numFmtId="38" fontId="2" fillId="0" borderId="2" xfId="3" applyFont="1" applyBorder="1" applyAlignment="1"/>
    <xf numFmtId="38" fontId="2" fillId="0" borderId="3" xfId="3" applyFont="1" applyBorder="1" applyAlignment="1"/>
    <xf numFmtId="38" fontId="2" fillId="0" borderId="5" xfId="3" applyFont="1" applyBorder="1" applyAlignment="1"/>
    <xf numFmtId="38" fontId="2" fillId="2" borderId="0" xfId="3" applyFont="1" applyFill="1" applyBorder="1" applyAlignment="1"/>
    <xf numFmtId="38" fontId="2" fillId="0" borderId="0" xfId="3" applyFont="1" applyBorder="1" applyAlignment="1"/>
    <xf numFmtId="38" fontId="2" fillId="0" borderId="6" xfId="3" applyFont="1" applyBorder="1" applyAlignment="1"/>
    <xf numFmtId="38" fontId="2" fillId="0" borderId="2" xfId="3" applyFont="1" applyBorder="1" applyAlignment="1">
      <alignment horizontal="center" vertical="center"/>
    </xf>
    <xf numFmtId="38" fontId="2" fillId="2" borderId="2" xfId="3" applyFont="1" applyFill="1" applyBorder="1" applyAlignment="1">
      <alignment horizontal="center" vertical="center"/>
    </xf>
    <xf numFmtId="38" fontId="2" fillId="0" borderId="3" xfId="3" applyFont="1" applyBorder="1" applyAlignment="1">
      <alignment horizontal="center" vertical="center"/>
    </xf>
    <xf numFmtId="38" fontId="2" fillId="0" borderId="7" xfId="3" applyFont="1" applyBorder="1" applyAlignment="1"/>
    <xf numFmtId="38" fontId="2" fillId="0" borderId="8" xfId="3" applyFont="1" applyBorder="1" applyAlignment="1"/>
    <xf numFmtId="38" fontId="2" fillId="2" borderId="8" xfId="3" applyFont="1" applyFill="1" applyBorder="1" applyAlignment="1"/>
    <xf numFmtId="38" fontId="2" fillId="0" borderId="0" xfId="3" applyFont="1" applyAlignment="1"/>
    <xf numFmtId="38" fontId="2" fillId="0" borderId="9" xfId="3" applyFont="1" applyBorder="1" applyAlignment="1"/>
    <xf numFmtId="0" fontId="2" fillId="0" borderId="0" xfId="2"/>
    <xf numFmtId="176" fontId="2" fillId="0" borderId="0" xfId="2" applyNumberFormat="1" applyAlignment="1">
      <alignment vertical="center"/>
    </xf>
    <xf numFmtId="3" fontId="2" fillId="3" borderId="2" xfId="2" applyNumberFormat="1" applyFill="1" applyBorder="1" applyAlignment="1">
      <alignment horizontal="center" vertical="center"/>
    </xf>
    <xf numFmtId="38" fontId="2" fillId="3" borderId="2" xfId="3" applyFont="1" applyFill="1" applyBorder="1" applyAlignment="1"/>
    <xf numFmtId="38" fontId="2" fillId="3" borderId="0" xfId="3" applyFont="1" applyFill="1" applyBorder="1" applyAlignment="1"/>
    <xf numFmtId="38" fontId="2" fillId="3" borderId="2" xfId="3" applyFont="1" applyFill="1" applyBorder="1" applyAlignment="1">
      <alignment horizontal="center" vertical="center"/>
    </xf>
    <xf numFmtId="38" fontId="2" fillId="3" borderId="8" xfId="3" applyFont="1" applyFill="1" applyBorder="1" applyAlignment="1"/>
    <xf numFmtId="0" fontId="2" fillId="0" borderId="5" xfId="2" applyBorder="1"/>
  </cellXfs>
  <cellStyles count="4">
    <cellStyle name="桁区切り" xfId="3" builtinId="6"/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75F5-3102-4D5F-8FEC-4B94E218E7E8}">
  <dimension ref="A1:H70"/>
  <sheetViews>
    <sheetView tabSelected="1" workbookViewId="0">
      <selection activeCell="H2" sqref="H2"/>
    </sheetView>
  </sheetViews>
  <sheetFormatPr defaultRowHeight="13.5" x14ac:dyDescent="0.15"/>
  <sheetData>
    <row r="1" spans="1:8" x14ac:dyDescent="0.15">
      <c r="A1" s="24" t="s">
        <v>39</v>
      </c>
      <c r="B1" s="24"/>
      <c r="C1" s="24"/>
      <c r="D1" s="24" t="s">
        <v>0</v>
      </c>
      <c r="E1" s="24"/>
      <c r="F1" s="24"/>
      <c r="G1" s="24"/>
      <c r="H1" s="24"/>
    </row>
    <row r="2" spans="1:8" x14ac:dyDescent="0.15">
      <c r="A2" s="2" t="s">
        <v>95</v>
      </c>
      <c r="B2" s="24"/>
      <c r="C2" s="24"/>
      <c r="D2" s="24"/>
      <c r="E2" s="24"/>
      <c r="F2" s="24"/>
      <c r="G2" s="24"/>
      <c r="H2" s="24"/>
    </row>
    <row r="3" spans="1:8" x14ac:dyDescent="0.15">
      <c r="A3" s="3"/>
      <c r="B3" s="7" t="s">
        <v>6</v>
      </c>
      <c r="C3" s="12" t="s">
        <v>9</v>
      </c>
      <c r="D3" s="7" t="s">
        <v>3</v>
      </c>
      <c r="E3" s="7"/>
      <c r="F3" s="7" t="s">
        <v>6</v>
      </c>
      <c r="G3" s="12" t="s">
        <v>9</v>
      </c>
      <c r="H3" s="7" t="s">
        <v>3</v>
      </c>
    </row>
    <row r="4" spans="1:8" x14ac:dyDescent="0.15">
      <c r="A4" s="4" t="s">
        <v>1</v>
      </c>
      <c r="B4" s="8">
        <f>SUM(F63:F65)</f>
        <v>7591</v>
      </c>
      <c r="C4" s="8">
        <f>SUM(G63:G65)</f>
        <v>7083</v>
      </c>
      <c r="D4" s="8">
        <f>SUM(H63:H65)</f>
        <v>14674</v>
      </c>
      <c r="E4" s="16"/>
      <c r="F4" s="19"/>
      <c r="G4" s="19"/>
      <c r="H4" s="10"/>
    </row>
    <row r="5" spans="1:8" x14ac:dyDescent="0.15">
      <c r="A5" s="5" t="s">
        <v>2</v>
      </c>
      <c r="B5" s="9">
        <f>SUM(B6:B10)</f>
        <v>289</v>
      </c>
      <c r="C5" s="13">
        <f>SUM(C6:C10)</f>
        <v>243</v>
      </c>
      <c r="D5" s="9">
        <f>SUM(D6:D10)</f>
        <v>532</v>
      </c>
      <c r="E5" s="17" t="s">
        <v>60</v>
      </c>
      <c r="F5" s="9">
        <f>SUM(F6:F10)</f>
        <v>499</v>
      </c>
      <c r="G5" s="13">
        <f>SUM(G6:G10)</f>
        <v>398</v>
      </c>
      <c r="H5" s="9">
        <f t="shared" ref="H5:H60" si="0">+F5+G5</f>
        <v>897</v>
      </c>
    </row>
    <row r="6" spans="1:8" x14ac:dyDescent="0.15">
      <c r="A6" s="4">
        <v>0</v>
      </c>
      <c r="B6" s="10">
        <v>47</v>
      </c>
      <c r="C6" s="14">
        <v>49</v>
      </c>
      <c r="D6" s="10">
        <v>96</v>
      </c>
      <c r="E6" s="16">
        <v>55</v>
      </c>
      <c r="F6" s="20">
        <v>118</v>
      </c>
      <c r="G6" s="20">
        <v>91</v>
      </c>
      <c r="H6" s="10">
        <v>209</v>
      </c>
    </row>
    <row r="7" spans="1:8" x14ac:dyDescent="0.15">
      <c r="A7" s="4">
        <v>1</v>
      </c>
      <c r="B7" s="10">
        <v>52</v>
      </c>
      <c r="C7" s="14">
        <v>49</v>
      </c>
      <c r="D7" s="10">
        <v>101</v>
      </c>
      <c r="E7" s="16">
        <v>56</v>
      </c>
      <c r="F7" s="20">
        <v>93</v>
      </c>
      <c r="G7" s="20">
        <v>88</v>
      </c>
      <c r="H7" s="10">
        <v>181</v>
      </c>
    </row>
    <row r="8" spans="1:8" x14ac:dyDescent="0.15">
      <c r="A8" s="4">
        <v>2</v>
      </c>
      <c r="B8" s="10">
        <v>50</v>
      </c>
      <c r="C8" s="14">
        <v>49</v>
      </c>
      <c r="D8" s="10">
        <v>99</v>
      </c>
      <c r="E8" s="16">
        <v>57</v>
      </c>
      <c r="F8" s="20">
        <v>106</v>
      </c>
      <c r="G8" s="20">
        <v>68</v>
      </c>
      <c r="H8" s="10">
        <v>174</v>
      </c>
    </row>
    <row r="9" spans="1:8" x14ac:dyDescent="0.15">
      <c r="A9" s="4">
        <v>3</v>
      </c>
      <c r="B9" s="10">
        <v>64</v>
      </c>
      <c r="C9" s="14">
        <v>44</v>
      </c>
      <c r="D9" s="10">
        <v>108</v>
      </c>
      <c r="E9" s="16">
        <v>58</v>
      </c>
      <c r="F9" s="20">
        <v>79</v>
      </c>
      <c r="G9" s="20">
        <v>64</v>
      </c>
      <c r="H9" s="10">
        <v>143</v>
      </c>
    </row>
    <row r="10" spans="1:8" x14ac:dyDescent="0.15">
      <c r="A10" s="4">
        <v>4</v>
      </c>
      <c r="B10" s="10">
        <v>76</v>
      </c>
      <c r="C10" s="14">
        <v>52</v>
      </c>
      <c r="D10" s="10">
        <v>128</v>
      </c>
      <c r="E10" s="16">
        <v>59</v>
      </c>
      <c r="F10" s="20">
        <v>103</v>
      </c>
      <c r="G10" s="20">
        <v>87</v>
      </c>
      <c r="H10" s="10">
        <v>190</v>
      </c>
    </row>
    <row r="11" spans="1:8" x14ac:dyDescent="0.15">
      <c r="A11" s="5" t="s">
        <v>50</v>
      </c>
      <c r="B11" s="9">
        <f>SUM(B12:B16)</f>
        <v>313</v>
      </c>
      <c r="C11" s="13">
        <f>SUM(C12:C16)</f>
        <v>262</v>
      </c>
      <c r="D11" s="9">
        <f t="shared" ref="D6:D69" si="1">+B11+C11</f>
        <v>575</v>
      </c>
      <c r="E11" s="17" t="s">
        <v>62</v>
      </c>
      <c r="F11" s="9">
        <f>SUM(F12:F16)</f>
        <v>384</v>
      </c>
      <c r="G11" s="13">
        <f>SUM(G12:G16)</f>
        <v>388</v>
      </c>
      <c r="H11" s="9">
        <f t="shared" si="0"/>
        <v>772</v>
      </c>
    </row>
    <row r="12" spans="1:8" x14ac:dyDescent="0.15">
      <c r="A12" s="4">
        <v>5</v>
      </c>
      <c r="B12" s="10">
        <v>53</v>
      </c>
      <c r="C12" s="14">
        <v>52</v>
      </c>
      <c r="D12" s="10">
        <v>105</v>
      </c>
      <c r="E12" s="16">
        <v>60</v>
      </c>
      <c r="F12" s="20">
        <v>94</v>
      </c>
      <c r="G12" s="20">
        <v>77</v>
      </c>
      <c r="H12" s="10">
        <v>171</v>
      </c>
    </row>
    <row r="13" spans="1:8" x14ac:dyDescent="0.15">
      <c r="A13" s="4">
        <v>6</v>
      </c>
      <c r="B13" s="10">
        <v>56</v>
      </c>
      <c r="C13" s="14">
        <v>34</v>
      </c>
      <c r="D13" s="10">
        <v>90</v>
      </c>
      <c r="E13" s="16">
        <v>61</v>
      </c>
      <c r="F13" s="20">
        <v>84</v>
      </c>
      <c r="G13" s="20">
        <v>75</v>
      </c>
      <c r="H13" s="10">
        <v>159</v>
      </c>
    </row>
    <row r="14" spans="1:8" x14ac:dyDescent="0.15">
      <c r="A14" s="4">
        <v>7</v>
      </c>
      <c r="B14" s="10">
        <v>73</v>
      </c>
      <c r="C14" s="14">
        <v>50</v>
      </c>
      <c r="D14" s="10">
        <v>123</v>
      </c>
      <c r="E14" s="16">
        <v>62</v>
      </c>
      <c r="F14" s="20">
        <v>71</v>
      </c>
      <c r="G14" s="20">
        <v>79</v>
      </c>
      <c r="H14" s="10">
        <v>150</v>
      </c>
    </row>
    <row r="15" spans="1:8" x14ac:dyDescent="0.15">
      <c r="A15" s="4">
        <v>8</v>
      </c>
      <c r="B15" s="10">
        <v>64</v>
      </c>
      <c r="C15" s="14">
        <v>63</v>
      </c>
      <c r="D15" s="10">
        <v>127</v>
      </c>
      <c r="E15" s="16">
        <v>63</v>
      </c>
      <c r="F15" s="20">
        <v>67</v>
      </c>
      <c r="G15" s="20">
        <v>77</v>
      </c>
      <c r="H15" s="10">
        <v>144</v>
      </c>
    </row>
    <row r="16" spans="1:8" x14ac:dyDescent="0.15">
      <c r="A16" s="4">
        <v>9</v>
      </c>
      <c r="B16" s="10">
        <v>67</v>
      </c>
      <c r="C16" s="14">
        <v>63</v>
      </c>
      <c r="D16" s="10">
        <v>130</v>
      </c>
      <c r="E16" s="16">
        <v>64</v>
      </c>
      <c r="F16" s="20">
        <v>68</v>
      </c>
      <c r="G16" s="20">
        <v>80</v>
      </c>
      <c r="H16" s="10">
        <v>148</v>
      </c>
    </row>
    <row r="17" spans="1:8" x14ac:dyDescent="0.15">
      <c r="A17" s="5" t="s">
        <v>23</v>
      </c>
      <c r="B17" s="9">
        <f>SUM(B18:B22)</f>
        <v>339</v>
      </c>
      <c r="C17" s="13">
        <f>SUM(C18:C22)</f>
        <v>320</v>
      </c>
      <c r="D17" s="9">
        <f t="shared" si="1"/>
        <v>659</v>
      </c>
      <c r="E17" s="17" t="s">
        <v>35</v>
      </c>
      <c r="F17" s="9">
        <f>SUM(F18:F22)</f>
        <v>389</v>
      </c>
      <c r="G17" s="13">
        <f>SUM(G18:G22)</f>
        <v>386</v>
      </c>
      <c r="H17" s="9">
        <f t="shared" si="0"/>
        <v>775</v>
      </c>
    </row>
    <row r="18" spans="1:8" x14ac:dyDescent="0.15">
      <c r="A18" s="4">
        <v>10</v>
      </c>
      <c r="B18" s="10">
        <v>63</v>
      </c>
      <c r="C18" s="14">
        <v>57</v>
      </c>
      <c r="D18" s="10">
        <v>120</v>
      </c>
      <c r="E18" s="16">
        <v>65</v>
      </c>
      <c r="F18" s="20">
        <v>86</v>
      </c>
      <c r="G18" s="20">
        <v>66</v>
      </c>
      <c r="H18" s="10">
        <v>152</v>
      </c>
    </row>
    <row r="19" spans="1:8" x14ac:dyDescent="0.15">
      <c r="A19" s="4">
        <v>11</v>
      </c>
      <c r="B19" s="10">
        <v>67</v>
      </c>
      <c r="C19" s="14">
        <v>78</v>
      </c>
      <c r="D19" s="10">
        <v>145</v>
      </c>
      <c r="E19" s="16">
        <v>66</v>
      </c>
      <c r="F19" s="20">
        <v>89</v>
      </c>
      <c r="G19" s="20">
        <v>90</v>
      </c>
      <c r="H19" s="10">
        <v>179</v>
      </c>
    </row>
    <row r="20" spans="1:8" x14ac:dyDescent="0.15">
      <c r="A20" s="4">
        <v>12</v>
      </c>
      <c r="B20" s="10">
        <v>67</v>
      </c>
      <c r="C20" s="14">
        <v>65</v>
      </c>
      <c r="D20" s="10">
        <v>132</v>
      </c>
      <c r="E20" s="16">
        <v>67</v>
      </c>
      <c r="F20" s="20">
        <v>73</v>
      </c>
      <c r="G20" s="20">
        <v>79</v>
      </c>
      <c r="H20" s="10">
        <v>152</v>
      </c>
    </row>
    <row r="21" spans="1:8" x14ac:dyDescent="0.15">
      <c r="A21" s="4">
        <v>13</v>
      </c>
      <c r="B21" s="10">
        <v>74</v>
      </c>
      <c r="C21" s="14">
        <v>63</v>
      </c>
      <c r="D21" s="10">
        <v>137</v>
      </c>
      <c r="E21" s="16">
        <v>68</v>
      </c>
      <c r="F21" s="20">
        <v>69</v>
      </c>
      <c r="G21" s="20">
        <v>75</v>
      </c>
      <c r="H21" s="10">
        <v>144</v>
      </c>
    </row>
    <row r="22" spans="1:8" x14ac:dyDescent="0.15">
      <c r="A22" s="4">
        <v>14</v>
      </c>
      <c r="B22" s="10">
        <v>68</v>
      </c>
      <c r="C22" s="14">
        <v>57</v>
      </c>
      <c r="D22" s="10">
        <v>125</v>
      </c>
      <c r="E22" s="16">
        <v>69</v>
      </c>
      <c r="F22" s="20">
        <v>72</v>
      </c>
      <c r="G22" s="20">
        <v>76</v>
      </c>
      <c r="H22" s="10">
        <v>148</v>
      </c>
    </row>
    <row r="23" spans="1:8" x14ac:dyDescent="0.15">
      <c r="A23" s="5" t="s">
        <v>5</v>
      </c>
      <c r="B23" s="9">
        <f>SUM(B24:B28)</f>
        <v>311</v>
      </c>
      <c r="C23" s="13">
        <f>SUM(C24:C28)</f>
        <v>271</v>
      </c>
      <c r="D23" s="9">
        <f t="shared" si="1"/>
        <v>582</v>
      </c>
      <c r="E23" s="17" t="s">
        <v>63</v>
      </c>
      <c r="F23" s="9">
        <f>SUM(F24:F28)</f>
        <v>392</v>
      </c>
      <c r="G23" s="13">
        <f>SUM(G24:G28)</f>
        <v>471</v>
      </c>
      <c r="H23" s="9">
        <f t="shared" si="0"/>
        <v>863</v>
      </c>
    </row>
    <row r="24" spans="1:8" x14ac:dyDescent="0.15">
      <c r="A24" s="4">
        <v>15</v>
      </c>
      <c r="B24" s="10">
        <v>63</v>
      </c>
      <c r="C24" s="14">
        <v>44</v>
      </c>
      <c r="D24" s="10">
        <v>107</v>
      </c>
      <c r="E24" s="16">
        <v>70</v>
      </c>
      <c r="F24" s="20">
        <v>79</v>
      </c>
      <c r="G24" s="20">
        <v>91</v>
      </c>
      <c r="H24" s="10">
        <v>170</v>
      </c>
    </row>
    <row r="25" spans="1:8" x14ac:dyDescent="0.15">
      <c r="A25" s="4">
        <v>16</v>
      </c>
      <c r="B25" s="10">
        <v>72</v>
      </c>
      <c r="C25" s="14">
        <v>60</v>
      </c>
      <c r="D25" s="10">
        <v>132</v>
      </c>
      <c r="E25" s="16">
        <v>71</v>
      </c>
      <c r="F25" s="20">
        <v>74</v>
      </c>
      <c r="G25" s="20">
        <v>67</v>
      </c>
      <c r="H25" s="10">
        <v>141</v>
      </c>
    </row>
    <row r="26" spans="1:8" x14ac:dyDescent="0.15">
      <c r="A26" s="4">
        <v>17</v>
      </c>
      <c r="B26" s="10">
        <v>64</v>
      </c>
      <c r="C26" s="14">
        <v>60</v>
      </c>
      <c r="D26" s="10">
        <v>124</v>
      </c>
      <c r="E26" s="16">
        <v>72</v>
      </c>
      <c r="F26" s="20">
        <v>79</v>
      </c>
      <c r="G26" s="20">
        <v>104</v>
      </c>
      <c r="H26" s="10">
        <v>183</v>
      </c>
    </row>
    <row r="27" spans="1:8" x14ac:dyDescent="0.15">
      <c r="A27" s="4">
        <v>18</v>
      </c>
      <c r="B27" s="10">
        <v>52</v>
      </c>
      <c r="C27" s="14">
        <v>53</v>
      </c>
      <c r="D27" s="10">
        <v>105</v>
      </c>
      <c r="E27" s="16">
        <v>73</v>
      </c>
      <c r="F27" s="20">
        <v>75</v>
      </c>
      <c r="G27" s="20">
        <v>90</v>
      </c>
      <c r="H27" s="10">
        <v>165</v>
      </c>
    </row>
    <row r="28" spans="1:8" x14ac:dyDescent="0.15">
      <c r="A28" s="4">
        <v>19</v>
      </c>
      <c r="B28" s="10">
        <v>60</v>
      </c>
      <c r="C28" s="14">
        <v>54</v>
      </c>
      <c r="D28" s="10">
        <v>114</v>
      </c>
      <c r="E28" s="16">
        <v>74</v>
      </c>
      <c r="F28" s="20">
        <v>85</v>
      </c>
      <c r="G28" s="20">
        <v>119</v>
      </c>
      <c r="H28" s="10">
        <v>204</v>
      </c>
    </row>
    <row r="29" spans="1:8" x14ac:dyDescent="0.15">
      <c r="A29" s="5" t="s">
        <v>43</v>
      </c>
      <c r="B29" s="9">
        <f>SUM(B30:B34)</f>
        <v>435</v>
      </c>
      <c r="C29" s="13">
        <f>SUM(C30:C34)</f>
        <v>324</v>
      </c>
      <c r="D29" s="9">
        <f t="shared" si="1"/>
        <v>759</v>
      </c>
      <c r="E29" s="17" t="s">
        <v>59</v>
      </c>
      <c r="F29" s="9">
        <f>SUM(F30:F34)</f>
        <v>359</v>
      </c>
      <c r="G29" s="13">
        <f>SUM(G30:G34)</f>
        <v>422</v>
      </c>
      <c r="H29" s="9">
        <f t="shared" si="0"/>
        <v>781</v>
      </c>
    </row>
    <row r="30" spans="1:8" x14ac:dyDescent="0.15">
      <c r="A30" s="4">
        <v>20</v>
      </c>
      <c r="B30" s="10">
        <v>67</v>
      </c>
      <c r="C30" s="14">
        <v>53</v>
      </c>
      <c r="D30" s="10">
        <v>110</v>
      </c>
      <c r="E30" s="16">
        <v>75</v>
      </c>
      <c r="F30" s="20">
        <v>99</v>
      </c>
      <c r="G30" s="20">
        <v>117</v>
      </c>
      <c r="H30" s="10">
        <v>216</v>
      </c>
    </row>
    <row r="31" spans="1:8" x14ac:dyDescent="0.15">
      <c r="A31" s="4">
        <v>21</v>
      </c>
      <c r="B31" s="10">
        <v>78</v>
      </c>
      <c r="C31" s="14">
        <v>54</v>
      </c>
      <c r="D31" s="10">
        <v>132</v>
      </c>
      <c r="E31" s="16">
        <v>76</v>
      </c>
      <c r="F31" s="20">
        <v>93</v>
      </c>
      <c r="G31" s="20">
        <v>92</v>
      </c>
      <c r="H31" s="10">
        <v>185</v>
      </c>
    </row>
    <row r="32" spans="1:8" x14ac:dyDescent="0.15">
      <c r="A32" s="4">
        <v>22</v>
      </c>
      <c r="B32" s="10">
        <v>97</v>
      </c>
      <c r="C32" s="14">
        <v>74</v>
      </c>
      <c r="D32" s="10">
        <v>171</v>
      </c>
      <c r="E32" s="16">
        <v>77</v>
      </c>
      <c r="F32" s="20">
        <v>73</v>
      </c>
      <c r="G32" s="20">
        <v>81</v>
      </c>
      <c r="H32" s="10">
        <v>154</v>
      </c>
    </row>
    <row r="33" spans="1:8" x14ac:dyDescent="0.15">
      <c r="A33" s="4">
        <v>23</v>
      </c>
      <c r="B33" s="10">
        <v>85</v>
      </c>
      <c r="C33" s="14">
        <v>80</v>
      </c>
      <c r="D33" s="10">
        <v>165</v>
      </c>
      <c r="E33" s="16">
        <v>78</v>
      </c>
      <c r="F33" s="20">
        <v>46</v>
      </c>
      <c r="G33" s="20">
        <v>68</v>
      </c>
      <c r="H33" s="10">
        <v>114</v>
      </c>
    </row>
    <row r="34" spans="1:8" x14ac:dyDescent="0.15">
      <c r="A34" s="4">
        <v>24</v>
      </c>
      <c r="B34" s="10">
        <v>108</v>
      </c>
      <c r="C34" s="14">
        <v>63</v>
      </c>
      <c r="D34" s="10">
        <v>171</v>
      </c>
      <c r="E34" s="16">
        <v>79</v>
      </c>
      <c r="F34" s="20">
        <v>48</v>
      </c>
      <c r="G34" s="20">
        <v>64</v>
      </c>
      <c r="H34" s="10">
        <v>112</v>
      </c>
    </row>
    <row r="35" spans="1:8" x14ac:dyDescent="0.15">
      <c r="A35" s="5" t="s">
        <v>13</v>
      </c>
      <c r="B35" s="9">
        <f>SUM(B36:B40)</f>
        <v>538</v>
      </c>
      <c r="C35" s="13">
        <f>SUM(C36:C40)</f>
        <v>451</v>
      </c>
      <c r="D35" s="9">
        <f t="shared" si="1"/>
        <v>989</v>
      </c>
      <c r="E35" s="17" t="s">
        <v>64</v>
      </c>
      <c r="F35" s="13">
        <f>SUM(F36:F40)</f>
        <v>225</v>
      </c>
      <c r="G35" s="13">
        <f>SUM(G36:G40)</f>
        <v>333</v>
      </c>
      <c r="H35" s="9">
        <f t="shared" si="0"/>
        <v>558</v>
      </c>
    </row>
    <row r="36" spans="1:8" x14ac:dyDescent="0.15">
      <c r="A36" s="4">
        <v>25</v>
      </c>
      <c r="B36" s="10">
        <v>125</v>
      </c>
      <c r="C36" s="14">
        <v>82</v>
      </c>
      <c r="D36" s="10">
        <v>207</v>
      </c>
      <c r="E36" s="16">
        <v>80</v>
      </c>
      <c r="F36" s="20">
        <v>49</v>
      </c>
      <c r="G36" s="20">
        <v>74</v>
      </c>
      <c r="H36" s="10">
        <v>123</v>
      </c>
    </row>
    <row r="37" spans="1:8" x14ac:dyDescent="0.15">
      <c r="A37" s="4">
        <v>26</v>
      </c>
      <c r="B37" s="10">
        <v>104</v>
      </c>
      <c r="C37" s="14">
        <v>92</v>
      </c>
      <c r="D37" s="10">
        <v>196</v>
      </c>
      <c r="E37" s="16">
        <v>81</v>
      </c>
      <c r="F37" s="20">
        <v>47</v>
      </c>
      <c r="G37" s="20">
        <v>54</v>
      </c>
      <c r="H37" s="10">
        <v>101</v>
      </c>
    </row>
    <row r="38" spans="1:8" x14ac:dyDescent="0.15">
      <c r="A38" s="4">
        <v>27</v>
      </c>
      <c r="B38" s="10">
        <v>105</v>
      </c>
      <c r="C38" s="14">
        <v>76</v>
      </c>
      <c r="D38" s="10">
        <v>181</v>
      </c>
      <c r="E38" s="16">
        <v>82</v>
      </c>
      <c r="F38" s="20">
        <v>41</v>
      </c>
      <c r="G38" s="20">
        <v>74</v>
      </c>
      <c r="H38" s="10">
        <v>115</v>
      </c>
    </row>
    <row r="39" spans="1:8" x14ac:dyDescent="0.15">
      <c r="A39" s="4">
        <v>28</v>
      </c>
      <c r="B39" s="10">
        <v>91</v>
      </c>
      <c r="C39" s="14">
        <v>99</v>
      </c>
      <c r="D39" s="10">
        <v>190</v>
      </c>
      <c r="E39" s="16">
        <v>83</v>
      </c>
      <c r="F39" s="20">
        <v>43</v>
      </c>
      <c r="G39" s="20">
        <v>66</v>
      </c>
      <c r="H39" s="10">
        <v>109</v>
      </c>
    </row>
    <row r="40" spans="1:8" x14ac:dyDescent="0.15">
      <c r="A40" s="4">
        <v>29</v>
      </c>
      <c r="B40" s="10">
        <v>113</v>
      </c>
      <c r="C40" s="14">
        <v>102</v>
      </c>
      <c r="D40" s="10">
        <v>215</v>
      </c>
      <c r="E40" s="16">
        <v>84</v>
      </c>
      <c r="F40" s="20">
        <v>45</v>
      </c>
      <c r="G40" s="20">
        <v>65</v>
      </c>
      <c r="H40" s="10">
        <v>110</v>
      </c>
    </row>
    <row r="41" spans="1:8" x14ac:dyDescent="0.15">
      <c r="A41" s="5" t="s">
        <v>52</v>
      </c>
      <c r="B41" s="9">
        <f>SUM(B42:B46)</f>
        <v>547</v>
      </c>
      <c r="C41" s="13">
        <f>SUM(C42:C46)</f>
        <v>431</v>
      </c>
      <c r="D41" s="9">
        <f t="shared" si="1"/>
        <v>978</v>
      </c>
      <c r="E41" s="17" t="s">
        <v>65</v>
      </c>
      <c r="F41" s="9">
        <f>SUM(F42:F46)</f>
        <v>130</v>
      </c>
      <c r="G41" s="13">
        <f>SUM(G42:G46)</f>
        <v>242</v>
      </c>
      <c r="H41" s="9">
        <f t="shared" si="0"/>
        <v>372</v>
      </c>
    </row>
    <row r="42" spans="1:8" x14ac:dyDescent="0.15">
      <c r="A42" s="4">
        <v>30</v>
      </c>
      <c r="B42" s="10">
        <v>120</v>
      </c>
      <c r="C42" s="14">
        <v>98</v>
      </c>
      <c r="D42" s="10">
        <v>218</v>
      </c>
      <c r="E42" s="16">
        <v>85</v>
      </c>
      <c r="F42" s="20">
        <v>26</v>
      </c>
      <c r="G42" s="20">
        <v>63</v>
      </c>
      <c r="H42" s="10">
        <v>89</v>
      </c>
    </row>
    <row r="43" spans="1:8" x14ac:dyDescent="0.15">
      <c r="A43" s="4">
        <v>31</v>
      </c>
      <c r="B43" s="10">
        <v>110</v>
      </c>
      <c r="C43" s="14">
        <v>89</v>
      </c>
      <c r="D43" s="10">
        <v>199</v>
      </c>
      <c r="E43" s="16">
        <v>86</v>
      </c>
      <c r="F43" s="20">
        <v>30</v>
      </c>
      <c r="G43" s="20">
        <v>41</v>
      </c>
      <c r="H43" s="10">
        <v>71</v>
      </c>
    </row>
    <row r="44" spans="1:8" x14ac:dyDescent="0.15">
      <c r="A44" s="4">
        <v>32</v>
      </c>
      <c r="B44" s="10">
        <v>122</v>
      </c>
      <c r="C44" s="14">
        <v>85</v>
      </c>
      <c r="D44" s="10">
        <v>207</v>
      </c>
      <c r="E44" s="16">
        <v>87</v>
      </c>
      <c r="F44" s="20">
        <v>28</v>
      </c>
      <c r="G44" s="20">
        <v>53</v>
      </c>
      <c r="H44" s="10">
        <v>81</v>
      </c>
    </row>
    <row r="45" spans="1:8" x14ac:dyDescent="0.15">
      <c r="A45" s="4">
        <v>33</v>
      </c>
      <c r="B45" s="10">
        <v>104</v>
      </c>
      <c r="C45" s="14">
        <v>77</v>
      </c>
      <c r="D45" s="10">
        <v>181</v>
      </c>
      <c r="E45" s="16">
        <v>88</v>
      </c>
      <c r="F45" s="20">
        <v>21</v>
      </c>
      <c r="G45" s="20">
        <v>43</v>
      </c>
      <c r="H45" s="10">
        <v>64</v>
      </c>
    </row>
    <row r="46" spans="1:8" x14ac:dyDescent="0.15">
      <c r="A46" s="4">
        <v>34</v>
      </c>
      <c r="B46" s="10">
        <v>91</v>
      </c>
      <c r="C46" s="14">
        <v>82</v>
      </c>
      <c r="D46" s="10">
        <v>173</v>
      </c>
      <c r="E46" s="16">
        <v>89</v>
      </c>
      <c r="F46" s="20">
        <v>25</v>
      </c>
      <c r="G46" s="20">
        <v>42</v>
      </c>
      <c r="H46" s="10">
        <v>67</v>
      </c>
    </row>
    <row r="47" spans="1:8" x14ac:dyDescent="0.15">
      <c r="A47" s="5" t="s">
        <v>53</v>
      </c>
      <c r="B47" s="9">
        <f>SUM(B48:B52)</f>
        <v>510</v>
      </c>
      <c r="C47" s="13">
        <f>SUM(C48:C52)</f>
        <v>451</v>
      </c>
      <c r="D47" s="9">
        <f t="shared" si="1"/>
        <v>961</v>
      </c>
      <c r="E47" s="17" t="s">
        <v>55</v>
      </c>
      <c r="F47" s="9">
        <f>SUM(F48:F52)</f>
        <v>57</v>
      </c>
      <c r="G47" s="13">
        <f>SUM(G48:G52)</f>
        <v>126</v>
      </c>
      <c r="H47" s="9">
        <f t="shared" si="0"/>
        <v>183</v>
      </c>
    </row>
    <row r="48" spans="1:8" x14ac:dyDescent="0.15">
      <c r="A48" s="4">
        <v>35</v>
      </c>
      <c r="B48" s="10">
        <v>101</v>
      </c>
      <c r="C48" s="14">
        <v>78</v>
      </c>
      <c r="D48" s="10">
        <v>179</v>
      </c>
      <c r="E48" s="16">
        <v>90</v>
      </c>
      <c r="F48" s="20">
        <v>19</v>
      </c>
      <c r="G48" s="20">
        <v>39</v>
      </c>
      <c r="H48" s="10">
        <v>58</v>
      </c>
    </row>
    <row r="49" spans="1:8" x14ac:dyDescent="0.15">
      <c r="A49" s="4">
        <v>36</v>
      </c>
      <c r="B49" s="10">
        <v>103</v>
      </c>
      <c r="C49" s="14">
        <v>91</v>
      </c>
      <c r="D49" s="10">
        <v>194</v>
      </c>
      <c r="E49" s="16">
        <v>91</v>
      </c>
      <c r="F49" s="20">
        <v>13</v>
      </c>
      <c r="G49" s="20">
        <v>24</v>
      </c>
      <c r="H49" s="10">
        <v>37</v>
      </c>
    </row>
    <row r="50" spans="1:8" x14ac:dyDescent="0.15">
      <c r="A50" s="4">
        <v>37</v>
      </c>
      <c r="B50" s="10">
        <v>100</v>
      </c>
      <c r="C50" s="14">
        <v>89</v>
      </c>
      <c r="D50" s="10">
        <v>189</v>
      </c>
      <c r="E50" s="16">
        <v>92</v>
      </c>
      <c r="F50" s="20">
        <v>8</v>
      </c>
      <c r="G50" s="20">
        <v>23</v>
      </c>
      <c r="H50" s="10">
        <v>31</v>
      </c>
    </row>
    <row r="51" spans="1:8" x14ac:dyDescent="0.15">
      <c r="A51" s="4">
        <v>38</v>
      </c>
      <c r="B51" s="10">
        <v>104</v>
      </c>
      <c r="C51" s="14">
        <v>94</v>
      </c>
      <c r="D51" s="10">
        <v>198</v>
      </c>
      <c r="E51" s="16">
        <v>93</v>
      </c>
      <c r="F51" s="20">
        <v>9</v>
      </c>
      <c r="G51" s="20">
        <v>17</v>
      </c>
      <c r="H51" s="10">
        <v>26</v>
      </c>
    </row>
    <row r="52" spans="1:8" x14ac:dyDescent="0.15">
      <c r="A52" s="4">
        <v>39</v>
      </c>
      <c r="B52" s="10">
        <v>102</v>
      </c>
      <c r="C52" s="14">
        <v>99</v>
      </c>
      <c r="D52" s="10">
        <v>201</v>
      </c>
      <c r="E52" s="16">
        <v>94</v>
      </c>
      <c r="F52" s="20">
        <v>8</v>
      </c>
      <c r="G52" s="20">
        <v>23</v>
      </c>
      <c r="H52" s="10">
        <v>31</v>
      </c>
    </row>
    <row r="53" spans="1:8" x14ac:dyDescent="0.15">
      <c r="A53" s="5" t="s">
        <v>54</v>
      </c>
      <c r="B53" s="9">
        <f>SUM(B54:B58)</f>
        <v>608</v>
      </c>
      <c r="C53" s="13">
        <f>SUM(C54:C58)</f>
        <v>507</v>
      </c>
      <c r="D53" s="9">
        <f t="shared" si="1"/>
        <v>1115</v>
      </c>
      <c r="E53" s="17" t="s">
        <v>61</v>
      </c>
      <c r="F53" s="9">
        <f>SUM(F54:F58)</f>
        <v>12</v>
      </c>
      <c r="G53" s="13">
        <f>SUM(G54:G58)</f>
        <v>41</v>
      </c>
      <c r="H53" s="9">
        <f t="shared" si="0"/>
        <v>53</v>
      </c>
    </row>
    <row r="54" spans="1:8" x14ac:dyDescent="0.15">
      <c r="A54" s="4">
        <v>40</v>
      </c>
      <c r="B54" s="10">
        <v>111</v>
      </c>
      <c r="C54" s="14">
        <v>113</v>
      </c>
      <c r="D54" s="10">
        <v>224</v>
      </c>
      <c r="E54" s="16">
        <v>95</v>
      </c>
      <c r="F54" s="20">
        <v>2</v>
      </c>
      <c r="G54" s="20">
        <v>17</v>
      </c>
      <c r="H54" s="10">
        <v>19</v>
      </c>
    </row>
    <row r="55" spans="1:8" x14ac:dyDescent="0.15">
      <c r="A55" s="4">
        <v>41</v>
      </c>
      <c r="B55" s="10">
        <v>112</v>
      </c>
      <c r="C55" s="14">
        <v>121</v>
      </c>
      <c r="D55" s="10">
        <v>233</v>
      </c>
      <c r="E55" s="16">
        <v>96</v>
      </c>
      <c r="F55" s="20">
        <v>3</v>
      </c>
      <c r="G55" s="20">
        <v>7</v>
      </c>
      <c r="H55" s="10">
        <v>10</v>
      </c>
    </row>
    <row r="56" spans="1:8" x14ac:dyDescent="0.15">
      <c r="A56" s="4">
        <v>42</v>
      </c>
      <c r="B56" s="10">
        <v>124</v>
      </c>
      <c r="C56" s="14">
        <v>78</v>
      </c>
      <c r="D56" s="10">
        <v>202</v>
      </c>
      <c r="E56" s="16">
        <v>97</v>
      </c>
      <c r="F56" s="20">
        <v>5</v>
      </c>
      <c r="G56" s="20">
        <v>7</v>
      </c>
      <c r="H56" s="10">
        <v>12</v>
      </c>
    </row>
    <row r="57" spans="1:8" x14ac:dyDescent="0.15">
      <c r="A57" s="4">
        <v>43</v>
      </c>
      <c r="B57" s="10">
        <v>136</v>
      </c>
      <c r="C57" s="14">
        <v>100</v>
      </c>
      <c r="D57" s="10">
        <v>236</v>
      </c>
      <c r="E57" s="16">
        <v>98</v>
      </c>
      <c r="F57" s="20">
        <v>1</v>
      </c>
      <c r="G57" s="20">
        <v>2</v>
      </c>
      <c r="H57" s="10">
        <v>3</v>
      </c>
    </row>
    <row r="58" spans="1:8" x14ac:dyDescent="0.15">
      <c r="A58" s="4">
        <v>44</v>
      </c>
      <c r="B58" s="10">
        <v>125</v>
      </c>
      <c r="C58" s="14">
        <v>95</v>
      </c>
      <c r="D58" s="10">
        <v>220</v>
      </c>
      <c r="E58" s="16">
        <v>99</v>
      </c>
      <c r="F58" s="20">
        <v>1</v>
      </c>
      <c r="G58" s="20">
        <v>8</v>
      </c>
      <c r="H58" s="10">
        <v>9</v>
      </c>
    </row>
    <row r="59" spans="1:8" x14ac:dyDescent="0.15">
      <c r="A59" s="5" t="s">
        <v>56</v>
      </c>
      <c r="B59" s="9">
        <f>SUM(B60:B64)</f>
        <v>620</v>
      </c>
      <c r="C59" s="13">
        <f>SUM(C60:C64)</f>
        <v>537</v>
      </c>
      <c r="D59" s="9">
        <f t="shared" si="1"/>
        <v>1157</v>
      </c>
      <c r="E59" s="17" t="s">
        <v>66</v>
      </c>
      <c r="F59" s="21">
        <f>SUM(F60)</f>
        <v>0</v>
      </c>
      <c r="G59" s="21">
        <f>SUM(G60)</f>
        <v>10</v>
      </c>
      <c r="H59" s="9">
        <f t="shared" si="0"/>
        <v>10</v>
      </c>
    </row>
    <row r="60" spans="1:8" x14ac:dyDescent="0.15">
      <c r="A60" s="4">
        <v>45</v>
      </c>
      <c r="B60" s="10">
        <v>125</v>
      </c>
      <c r="C60" s="14">
        <v>95</v>
      </c>
      <c r="D60" s="10">
        <v>220</v>
      </c>
      <c r="E60" s="16"/>
      <c r="F60" s="20">
        <v>0</v>
      </c>
      <c r="G60" s="20">
        <v>10</v>
      </c>
      <c r="H60" s="10">
        <v>10</v>
      </c>
    </row>
    <row r="61" spans="1:8" x14ac:dyDescent="0.15">
      <c r="A61" s="4">
        <v>46</v>
      </c>
      <c r="B61" s="10">
        <v>115</v>
      </c>
      <c r="C61" s="14">
        <v>112</v>
      </c>
      <c r="D61" s="10">
        <v>227</v>
      </c>
      <c r="E61" s="16"/>
      <c r="F61" s="22"/>
      <c r="G61" s="20"/>
      <c r="H61" s="10"/>
    </row>
    <row r="62" spans="1:8" x14ac:dyDescent="0.15">
      <c r="A62" s="4">
        <v>47</v>
      </c>
      <c r="B62" s="10">
        <v>116</v>
      </c>
      <c r="C62" s="14">
        <v>113</v>
      </c>
      <c r="D62" s="10">
        <v>229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v>131</v>
      </c>
      <c r="C63" s="14">
        <v>118</v>
      </c>
      <c r="D63" s="10">
        <v>249</v>
      </c>
      <c r="E63" s="16" t="s">
        <v>67</v>
      </c>
      <c r="F63" s="22">
        <f>B5+B11+B17</f>
        <v>941</v>
      </c>
      <c r="G63" s="20">
        <f>C5+C11+C17</f>
        <v>825</v>
      </c>
      <c r="H63" s="10">
        <f>+F63+G63</f>
        <v>1766</v>
      </c>
    </row>
    <row r="64" spans="1:8" x14ac:dyDescent="0.15">
      <c r="A64" s="4">
        <v>49</v>
      </c>
      <c r="B64" s="10">
        <v>133</v>
      </c>
      <c r="C64" s="14">
        <v>99</v>
      </c>
      <c r="D64" s="10">
        <v>232</v>
      </c>
      <c r="E64" s="16" t="s">
        <v>58</v>
      </c>
      <c r="F64" s="22">
        <f>B23+B29+B35+B41+B47+B53+B59+B65+F5+F11</f>
        <v>5086</v>
      </c>
      <c r="G64" s="20">
        <f>C23+C29+C35+C41+C47+C53+C59+C65+G5+G11</f>
        <v>4227</v>
      </c>
      <c r="H64" s="10">
        <f>+F64+G64</f>
        <v>9313</v>
      </c>
    </row>
    <row r="65" spans="1:8" x14ac:dyDescent="0.15">
      <c r="A65" s="5" t="s">
        <v>57</v>
      </c>
      <c r="B65" s="9">
        <f>SUM(B66:B70)</f>
        <v>634</v>
      </c>
      <c r="C65" s="13">
        <f>SUM(C66:C70)</f>
        <v>469</v>
      </c>
      <c r="D65" s="9">
        <f t="shared" si="1"/>
        <v>1103</v>
      </c>
      <c r="E65" s="16" t="s">
        <v>68</v>
      </c>
      <c r="F65" s="22">
        <f>F17+F23+F29+F35+F41+F47+F53+F59</f>
        <v>1564</v>
      </c>
      <c r="G65" s="20">
        <f>G17+G23+G29+G35+G41+G47+G53+G59</f>
        <v>2031</v>
      </c>
      <c r="H65" s="10">
        <f>+F65+G65</f>
        <v>3595</v>
      </c>
    </row>
    <row r="66" spans="1:8" x14ac:dyDescent="0.15">
      <c r="A66" s="4">
        <v>50</v>
      </c>
      <c r="B66" s="10">
        <v>134</v>
      </c>
      <c r="C66" s="14">
        <v>106</v>
      </c>
      <c r="D66" s="10">
        <v>240</v>
      </c>
      <c r="E66" s="16"/>
      <c r="F66" s="22"/>
      <c r="G66" s="20"/>
      <c r="H66" s="10"/>
    </row>
    <row r="67" spans="1:8" x14ac:dyDescent="0.15">
      <c r="A67" s="4">
        <v>51</v>
      </c>
      <c r="B67" s="10">
        <v>146</v>
      </c>
      <c r="C67" s="14">
        <v>112</v>
      </c>
      <c r="D67" s="10">
        <v>258</v>
      </c>
      <c r="E67" s="16"/>
      <c r="F67" s="22"/>
      <c r="G67" s="20"/>
      <c r="H67" s="10"/>
    </row>
    <row r="68" spans="1:8" x14ac:dyDescent="0.15">
      <c r="A68" s="4">
        <v>52</v>
      </c>
      <c r="B68" s="10">
        <v>131</v>
      </c>
      <c r="C68" s="14">
        <v>96</v>
      </c>
      <c r="D68" s="10">
        <v>227</v>
      </c>
      <c r="E68" s="16"/>
      <c r="F68" s="22"/>
      <c r="G68" s="20"/>
      <c r="H68" s="10"/>
    </row>
    <row r="69" spans="1:8" x14ac:dyDescent="0.15">
      <c r="A69" s="4">
        <v>53</v>
      </c>
      <c r="B69" s="10">
        <v>118</v>
      </c>
      <c r="C69" s="14">
        <v>77</v>
      </c>
      <c r="D69" s="10">
        <v>195</v>
      </c>
      <c r="E69" s="16"/>
      <c r="F69" s="22"/>
      <c r="G69" s="20"/>
      <c r="H69" s="10"/>
    </row>
    <row r="70" spans="1:8" x14ac:dyDescent="0.15">
      <c r="A70" s="6">
        <v>54</v>
      </c>
      <c r="B70" s="11">
        <v>105</v>
      </c>
      <c r="C70" s="15">
        <v>78</v>
      </c>
      <c r="D70" s="11">
        <v>183</v>
      </c>
      <c r="E70" s="18"/>
      <c r="F70" s="15"/>
      <c r="G70" s="23"/>
      <c r="H70" s="11"/>
    </row>
  </sheetData>
  <phoneticPr fontId="6"/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0"/>
  <sheetViews>
    <sheetView workbookViewId="0">
      <selection activeCell="K69" sqref="K69"/>
    </sheetView>
  </sheetViews>
  <sheetFormatPr defaultRowHeight="13.5" x14ac:dyDescent="0.15"/>
  <sheetData>
    <row r="1" spans="1:8" x14ac:dyDescent="0.15">
      <c r="A1" s="1" t="s">
        <v>39</v>
      </c>
      <c r="B1" s="1"/>
      <c r="C1" s="1"/>
      <c r="D1" s="1" t="s">
        <v>0</v>
      </c>
      <c r="E1" s="1"/>
      <c r="F1" s="1"/>
      <c r="G1" s="1"/>
      <c r="H1" s="1"/>
    </row>
    <row r="2" spans="1:8" x14ac:dyDescent="0.15">
      <c r="A2" s="2" t="s">
        <v>48</v>
      </c>
      <c r="B2" s="1"/>
      <c r="C2" s="1"/>
      <c r="D2" s="1"/>
      <c r="E2" s="1"/>
      <c r="F2" s="1"/>
      <c r="G2" s="1"/>
      <c r="H2" s="1"/>
    </row>
    <row r="3" spans="1:8" x14ac:dyDescent="0.15">
      <c r="A3" s="3"/>
      <c r="B3" s="7" t="s">
        <v>6</v>
      </c>
      <c r="C3" s="12" t="s">
        <v>9</v>
      </c>
      <c r="D3" s="7" t="s">
        <v>3</v>
      </c>
      <c r="E3" s="7"/>
      <c r="F3" s="7" t="s">
        <v>6</v>
      </c>
      <c r="G3" s="12" t="s">
        <v>9</v>
      </c>
      <c r="H3" s="7" t="s">
        <v>3</v>
      </c>
    </row>
    <row r="4" spans="1:8" x14ac:dyDescent="0.15">
      <c r="A4" s="4" t="s">
        <v>1</v>
      </c>
      <c r="B4" s="8">
        <v>7629</v>
      </c>
      <c r="C4" s="14">
        <v>7670</v>
      </c>
      <c r="D4" s="10">
        <v>15299</v>
      </c>
      <c r="E4" s="16"/>
      <c r="F4" s="19"/>
      <c r="G4" s="19"/>
      <c r="H4" s="10"/>
    </row>
    <row r="5" spans="1:8" x14ac:dyDescent="0.15">
      <c r="A5" s="5" t="s">
        <v>2</v>
      </c>
      <c r="B5" s="9">
        <f>SUM(B6:B10)</f>
        <v>384</v>
      </c>
      <c r="C5" s="13">
        <f>SUM(C6:C10)</f>
        <v>402</v>
      </c>
      <c r="D5" s="9">
        <f>SUM(D6:D10)</f>
        <v>786</v>
      </c>
      <c r="E5" s="17" t="s">
        <v>60</v>
      </c>
      <c r="F5" s="9">
        <f>SUM(F6:F10)</f>
        <v>507</v>
      </c>
      <c r="G5" s="13">
        <f>SUM(G6:G10)</f>
        <v>459</v>
      </c>
      <c r="H5" s="9">
        <f t="shared" ref="H5:H59" si="0">+F5+G5</f>
        <v>966</v>
      </c>
    </row>
    <row r="6" spans="1:8" x14ac:dyDescent="0.15">
      <c r="A6" s="4">
        <v>0</v>
      </c>
      <c r="B6" s="10">
        <v>80</v>
      </c>
      <c r="C6" s="14">
        <v>82</v>
      </c>
      <c r="D6" s="10">
        <f t="shared" ref="D6:D69" si="1">+B6+C6</f>
        <v>162</v>
      </c>
      <c r="E6" s="16">
        <v>55</v>
      </c>
      <c r="F6" s="20">
        <v>99</v>
      </c>
      <c r="G6" s="20">
        <v>92</v>
      </c>
      <c r="H6" s="10">
        <f t="shared" si="0"/>
        <v>191</v>
      </c>
    </row>
    <row r="7" spans="1:8" x14ac:dyDescent="0.15">
      <c r="A7" s="4">
        <v>1</v>
      </c>
      <c r="B7" s="10">
        <v>69</v>
      </c>
      <c r="C7" s="14">
        <v>75</v>
      </c>
      <c r="D7" s="10">
        <f t="shared" si="1"/>
        <v>144</v>
      </c>
      <c r="E7" s="16">
        <v>56</v>
      </c>
      <c r="F7" s="20">
        <v>120</v>
      </c>
      <c r="G7" s="20">
        <v>79</v>
      </c>
      <c r="H7" s="10">
        <f t="shared" si="0"/>
        <v>199</v>
      </c>
    </row>
    <row r="8" spans="1:8" x14ac:dyDescent="0.15">
      <c r="A8" s="4">
        <v>2</v>
      </c>
      <c r="B8" s="10">
        <v>85</v>
      </c>
      <c r="C8" s="14">
        <v>83</v>
      </c>
      <c r="D8" s="10">
        <f t="shared" si="1"/>
        <v>168</v>
      </c>
      <c r="E8" s="16">
        <v>57</v>
      </c>
      <c r="F8" s="20">
        <v>112</v>
      </c>
      <c r="G8" s="20">
        <v>103</v>
      </c>
      <c r="H8" s="10">
        <f t="shared" si="0"/>
        <v>215</v>
      </c>
    </row>
    <row r="9" spans="1:8" x14ac:dyDescent="0.15">
      <c r="A9" s="4">
        <v>3</v>
      </c>
      <c r="B9" s="10">
        <v>75</v>
      </c>
      <c r="C9" s="14">
        <v>85</v>
      </c>
      <c r="D9" s="10">
        <f t="shared" si="1"/>
        <v>160</v>
      </c>
      <c r="E9" s="16">
        <v>58</v>
      </c>
      <c r="F9" s="20">
        <v>84</v>
      </c>
      <c r="G9" s="20">
        <v>97</v>
      </c>
      <c r="H9" s="10">
        <f t="shared" si="0"/>
        <v>181</v>
      </c>
    </row>
    <row r="10" spans="1:8" x14ac:dyDescent="0.15">
      <c r="A10" s="4">
        <v>4</v>
      </c>
      <c r="B10" s="10">
        <v>75</v>
      </c>
      <c r="C10" s="14">
        <v>77</v>
      </c>
      <c r="D10" s="10">
        <f t="shared" si="1"/>
        <v>152</v>
      </c>
      <c r="E10" s="16">
        <v>59</v>
      </c>
      <c r="F10" s="20">
        <v>92</v>
      </c>
      <c r="G10" s="20">
        <v>88</v>
      </c>
      <c r="H10" s="10">
        <f t="shared" si="0"/>
        <v>180</v>
      </c>
    </row>
    <row r="11" spans="1:8" x14ac:dyDescent="0.15">
      <c r="A11" s="5" t="s">
        <v>50</v>
      </c>
      <c r="B11" s="9">
        <f>SUM(B12:B16)</f>
        <v>354</v>
      </c>
      <c r="C11" s="13">
        <f>SUM(C12:C16)</f>
        <v>355</v>
      </c>
      <c r="D11" s="9">
        <f t="shared" si="1"/>
        <v>709</v>
      </c>
      <c r="E11" s="17" t="s">
        <v>62</v>
      </c>
      <c r="F11" s="9">
        <f>SUM(F12:F16)</f>
        <v>477</v>
      </c>
      <c r="G11" s="13">
        <f>SUM(G12:G16)</f>
        <v>510</v>
      </c>
      <c r="H11" s="9">
        <f t="shared" si="0"/>
        <v>987</v>
      </c>
    </row>
    <row r="12" spans="1:8" x14ac:dyDescent="0.15">
      <c r="A12" s="4">
        <v>5</v>
      </c>
      <c r="B12" s="10">
        <v>76</v>
      </c>
      <c r="C12" s="14">
        <v>77</v>
      </c>
      <c r="D12" s="10">
        <f t="shared" si="1"/>
        <v>153</v>
      </c>
      <c r="E12" s="16">
        <v>60</v>
      </c>
      <c r="F12" s="20">
        <v>90</v>
      </c>
      <c r="G12" s="20">
        <v>92</v>
      </c>
      <c r="H12" s="10">
        <f t="shared" si="0"/>
        <v>182</v>
      </c>
    </row>
    <row r="13" spans="1:8" x14ac:dyDescent="0.15">
      <c r="A13" s="4">
        <v>6</v>
      </c>
      <c r="B13" s="10">
        <v>68</v>
      </c>
      <c r="C13" s="14">
        <v>65</v>
      </c>
      <c r="D13" s="10">
        <f t="shared" si="1"/>
        <v>133</v>
      </c>
      <c r="E13" s="16">
        <v>61</v>
      </c>
      <c r="F13" s="20">
        <v>96</v>
      </c>
      <c r="G13" s="20">
        <v>103</v>
      </c>
      <c r="H13" s="10">
        <f t="shared" si="0"/>
        <v>199</v>
      </c>
    </row>
    <row r="14" spans="1:8" x14ac:dyDescent="0.15">
      <c r="A14" s="4">
        <v>7</v>
      </c>
      <c r="B14" s="10">
        <v>80</v>
      </c>
      <c r="C14" s="14">
        <v>74</v>
      </c>
      <c r="D14" s="10">
        <f t="shared" si="1"/>
        <v>154</v>
      </c>
      <c r="E14" s="16">
        <v>62</v>
      </c>
      <c r="F14" s="20">
        <v>95</v>
      </c>
      <c r="G14" s="20">
        <v>85</v>
      </c>
      <c r="H14" s="10">
        <f t="shared" si="0"/>
        <v>180</v>
      </c>
    </row>
    <row r="15" spans="1:8" x14ac:dyDescent="0.15">
      <c r="A15" s="4">
        <v>8</v>
      </c>
      <c r="B15" s="10">
        <v>64</v>
      </c>
      <c r="C15" s="14">
        <v>77</v>
      </c>
      <c r="D15" s="10">
        <f t="shared" si="1"/>
        <v>141</v>
      </c>
      <c r="E15" s="16">
        <v>63</v>
      </c>
      <c r="F15" s="20">
        <v>99</v>
      </c>
      <c r="G15" s="20">
        <v>120</v>
      </c>
      <c r="H15" s="10">
        <f t="shared" si="0"/>
        <v>219</v>
      </c>
    </row>
    <row r="16" spans="1:8" x14ac:dyDescent="0.15">
      <c r="A16" s="4">
        <v>9</v>
      </c>
      <c r="B16" s="10">
        <v>66</v>
      </c>
      <c r="C16" s="14">
        <v>62</v>
      </c>
      <c r="D16" s="10">
        <f t="shared" si="1"/>
        <v>128</v>
      </c>
      <c r="E16" s="16">
        <v>64</v>
      </c>
      <c r="F16" s="20">
        <v>97</v>
      </c>
      <c r="G16" s="20">
        <v>110</v>
      </c>
      <c r="H16" s="10">
        <f t="shared" si="0"/>
        <v>207</v>
      </c>
    </row>
    <row r="17" spans="1:8" x14ac:dyDescent="0.15">
      <c r="A17" s="5" t="s">
        <v>23</v>
      </c>
      <c r="B17" s="9">
        <f>SUM(B18:B22)</f>
        <v>328</v>
      </c>
      <c r="C17" s="13">
        <f>SUM(C18:C22)</f>
        <v>328</v>
      </c>
      <c r="D17" s="9">
        <f t="shared" si="1"/>
        <v>656</v>
      </c>
      <c r="E17" s="17" t="s">
        <v>35</v>
      </c>
      <c r="F17" s="9">
        <f>SUM(F18:F22)</f>
        <v>529</v>
      </c>
      <c r="G17" s="13">
        <f>SUM(G18:G22)</f>
        <v>586</v>
      </c>
      <c r="H17" s="9">
        <f t="shared" si="0"/>
        <v>1115</v>
      </c>
    </row>
    <row r="18" spans="1:8" x14ac:dyDescent="0.15">
      <c r="A18" s="4">
        <v>10</v>
      </c>
      <c r="B18" s="10">
        <v>66</v>
      </c>
      <c r="C18" s="14">
        <v>72</v>
      </c>
      <c r="D18" s="10">
        <f t="shared" si="1"/>
        <v>138</v>
      </c>
      <c r="E18" s="16">
        <v>65</v>
      </c>
      <c r="F18" s="20">
        <v>107</v>
      </c>
      <c r="G18" s="20">
        <v>143</v>
      </c>
      <c r="H18" s="10">
        <f t="shared" si="0"/>
        <v>250</v>
      </c>
    </row>
    <row r="19" spans="1:8" x14ac:dyDescent="0.15">
      <c r="A19" s="4">
        <v>11</v>
      </c>
      <c r="B19" s="10">
        <v>64</v>
      </c>
      <c r="C19" s="14">
        <v>61</v>
      </c>
      <c r="D19" s="10">
        <f t="shared" si="1"/>
        <v>125</v>
      </c>
      <c r="E19" s="16">
        <v>66</v>
      </c>
      <c r="F19" s="20">
        <v>136</v>
      </c>
      <c r="G19" s="20">
        <v>139</v>
      </c>
      <c r="H19" s="10">
        <f t="shared" si="0"/>
        <v>275</v>
      </c>
    </row>
    <row r="20" spans="1:8" x14ac:dyDescent="0.15">
      <c r="A20" s="4">
        <v>12</v>
      </c>
      <c r="B20" s="10">
        <v>66</v>
      </c>
      <c r="C20" s="14">
        <v>69</v>
      </c>
      <c r="D20" s="10">
        <f t="shared" si="1"/>
        <v>135</v>
      </c>
      <c r="E20" s="16">
        <v>67</v>
      </c>
      <c r="F20" s="20">
        <v>122</v>
      </c>
      <c r="G20" s="20">
        <v>108</v>
      </c>
      <c r="H20" s="10">
        <f t="shared" si="0"/>
        <v>230</v>
      </c>
    </row>
    <row r="21" spans="1:8" x14ac:dyDescent="0.15">
      <c r="A21" s="4">
        <v>13</v>
      </c>
      <c r="B21" s="10">
        <v>72</v>
      </c>
      <c r="C21" s="14">
        <v>76</v>
      </c>
      <c r="D21" s="10">
        <f t="shared" si="1"/>
        <v>148</v>
      </c>
      <c r="E21" s="16">
        <v>68</v>
      </c>
      <c r="F21" s="20">
        <v>101</v>
      </c>
      <c r="G21" s="20">
        <v>107</v>
      </c>
      <c r="H21" s="10">
        <f t="shared" si="0"/>
        <v>208</v>
      </c>
    </row>
    <row r="22" spans="1:8" x14ac:dyDescent="0.15">
      <c r="A22" s="4">
        <v>14</v>
      </c>
      <c r="B22" s="10">
        <v>60</v>
      </c>
      <c r="C22" s="14">
        <v>50</v>
      </c>
      <c r="D22" s="10">
        <f t="shared" si="1"/>
        <v>110</v>
      </c>
      <c r="E22" s="16">
        <v>69</v>
      </c>
      <c r="F22" s="20">
        <v>63</v>
      </c>
      <c r="G22" s="20">
        <v>89</v>
      </c>
      <c r="H22" s="10">
        <f t="shared" si="0"/>
        <v>152</v>
      </c>
    </row>
    <row r="23" spans="1:8" x14ac:dyDescent="0.15">
      <c r="A23" s="5" t="s">
        <v>5</v>
      </c>
      <c r="B23" s="9">
        <f>SUM(B24:B28)</f>
        <v>304</v>
      </c>
      <c r="C23" s="13">
        <f>SUM(C24:C28)</f>
        <v>300</v>
      </c>
      <c r="D23" s="9">
        <f t="shared" si="1"/>
        <v>604</v>
      </c>
      <c r="E23" s="17" t="s">
        <v>63</v>
      </c>
      <c r="F23" s="9">
        <f>SUM(F24:F28)</f>
        <v>361</v>
      </c>
      <c r="G23" s="13">
        <f>SUM(G24:G28)</f>
        <v>438</v>
      </c>
      <c r="H23" s="9">
        <f t="shared" si="0"/>
        <v>799</v>
      </c>
    </row>
    <row r="24" spans="1:8" x14ac:dyDescent="0.15">
      <c r="A24" s="4">
        <v>15</v>
      </c>
      <c r="B24" s="10">
        <v>74</v>
      </c>
      <c r="C24" s="14">
        <v>56</v>
      </c>
      <c r="D24" s="10">
        <f t="shared" si="1"/>
        <v>130</v>
      </c>
      <c r="E24" s="16">
        <v>70</v>
      </c>
      <c r="F24" s="20">
        <v>65</v>
      </c>
      <c r="G24" s="20">
        <v>80</v>
      </c>
      <c r="H24" s="10">
        <f t="shared" si="0"/>
        <v>145</v>
      </c>
    </row>
    <row r="25" spans="1:8" x14ac:dyDescent="0.15">
      <c r="A25" s="4">
        <v>16</v>
      </c>
      <c r="B25" s="10">
        <v>61</v>
      </c>
      <c r="C25" s="14">
        <v>58</v>
      </c>
      <c r="D25" s="10">
        <f t="shared" si="1"/>
        <v>119</v>
      </c>
      <c r="E25" s="16">
        <v>71</v>
      </c>
      <c r="F25" s="20">
        <v>76</v>
      </c>
      <c r="G25" s="20">
        <v>91</v>
      </c>
      <c r="H25" s="10">
        <f t="shared" si="0"/>
        <v>167</v>
      </c>
    </row>
    <row r="26" spans="1:8" x14ac:dyDescent="0.15">
      <c r="A26" s="4">
        <v>17</v>
      </c>
      <c r="B26" s="10">
        <v>52</v>
      </c>
      <c r="C26" s="14">
        <v>59</v>
      </c>
      <c r="D26" s="10">
        <f t="shared" si="1"/>
        <v>111</v>
      </c>
      <c r="E26" s="16">
        <v>72</v>
      </c>
      <c r="F26" s="20">
        <v>72</v>
      </c>
      <c r="G26" s="20">
        <v>84</v>
      </c>
      <c r="H26" s="10">
        <f t="shared" si="0"/>
        <v>156</v>
      </c>
    </row>
    <row r="27" spans="1:8" x14ac:dyDescent="0.15">
      <c r="A27" s="4">
        <v>18</v>
      </c>
      <c r="B27" s="10">
        <v>66</v>
      </c>
      <c r="C27" s="14">
        <v>62</v>
      </c>
      <c r="D27" s="10">
        <f t="shared" si="1"/>
        <v>128</v>
      </c>
      <c r="E27" s="16">
        <v>73</v>
      </c>
      <c r="F27" s="20">
        <v>76</v>
      </c>
      <c r="G27" s="20">
        <v>92</v>
      </c>
      <c r="H27" s="10">
        <f t="shared" si="0"/>
        <v>168</v>
      </c>
    </row>
    <row r="28" spans="1:8" x14ac:dyDescent="0.15">
      <c r="A28" s="4">
        <v>19</v>
      </c>
      <c r="B28" s="10">
        <v>51</v>
      </c>
      <c r="C28" s="14">
        <v>65</v>
      </c>
      <c r="D28" s="10">
        <f t="shared" si="1"/>
        <v>116</v>
      </c>
      <c r="E28" s="16">
        <v>74</v>
      </c>
      <c r="F28" s="20">
        <v>72</v>
      </c>
      <c r="G28" s="20">
        <v>91</v>
      </c>
      <c r="H28" s="10">
        <f t="shared" si="0"/>
        <v>163</v>
      </c>
    </row>
    <row r="29" spans="1:8" x14ac:dyDescent="0.15">
      <c r="A29" s="5" t="s">
        <v>43</v>
      </c>
      <c r="B29" s="9">
        <f>SUM(B30:B34)</f>
        <v>348</v>
      </c>
      <c r="C29" s="13">
        <f>SUM(C30:C34)</f>
        <v>280</v>
      </c>
      <c r="D29" s="9">
        <f t="shared" si="1"/>
        <v>628</v>
      </c>
      <c r="E29" s="17" t="s">
        <v>59</v>
      </c>
      <c r="F29" s="9">
        <f>SUM(F30:F34)</f>
        <v>287</v>
      </c>
      <c r="G29" s="13">
        <f>SUM(G30:G34)</f>
        <v>391</v>
      </c>
      <c r="H29" s="9">
        <f t="shared" si="0"/>
        <v>678</v>
      </c>
    </row>
    <row r="30" spans="1:8" x14ac:dyDescent="0.15">
      <c r="A30" s="4">
        <v>20</v>
      </c>
      <c r="B30" s="10">
        <v>71</v>
      </c>
      <c r="C30" s="14">
        <v>50</v>
      </c>
      <c r="D30" s="10">
        <f t="shared" si="1"/>
        <v>121</v>
      </c>
      <c r="E30" s="16">
        <v>75</v>
      </c>
      <c r="F30" s="20">
        <v>67</v>
      </c>
      <c r="G30" s="20">
        <v>90</v>
      </c>
      <c r="H30" s="10">
        <f t="shared" si="0"/>
        <v>157</v>
      </c>
    </row>
    <row r="31" spans="1:8" x14ac:dyDescent="0.15">
      <c r="A31" s="4">
        <v>21</v>
      </c>
      <c r="B31" s="10">
        <v>79</v>
      </c>
      <c r="C31" s="14">
        <v>59</v>
      </c>
      <c r="D31" s="10">
        <f t="shared" si="1"/>
        <v>138</v>
      </c>
      <c r="E31" s="16">
        <v>76</v>
      </c>
      <c r="F31" s="20">
        <v>48</v>
      </c>
      <c r="G31" s="20">
        <v>88</v>
      </c>
      <c r="H31" s="10">
        <f t="shared" si="0"/>
        <v>136</v>
      </c>
    </row>
    <row r="32" spans="1:8" x14ac:dyDescent="0.15">
      <c r="A32" s="4">
        <v>22</v>
      </c>
      <c r="B32" s="10">
        <v>56</v>
      </c>
      <c r="C32" s="14">
        <v>60</v>
      </c>
      <c r="D32" s="10">
        <f t="shared" si="1"/>
        <v>116</v>
      </c>
      <c r="E32" s="16">
        <v>77</v>
      </c>
      <c r="F32" s="20">
        <v>65</v>
      </c>
      <c r="G32" s="20">
        <v>66</v>
      </c>
      <c r="H32" s="10">
        <f t="shared" si="0"/>
        <v>131</v>
      </c>
    </row>
    <row r="33" spans="1:8" x14ac:dyDescent="0.15">
      <c r="A33" s="4">
        <v>23</v>
      </c>
      <c r="B33" s="10">
        <v>66</v>
      </c>
      <c r="C33" s="14">
        <v>61</v>
      </c>
      <c r="D33" s="10">
        <f t="shared" si="1"/>
        <v>127</v>
      </c>
      <c r="E33" s="16">
        <v>78</v>
      </c>
      <c r="F33" s="20">
        <v>62</v>
      </c>
      <c r="G33" s="20">
        <v>79</v>
      </c>
      <c r="H33" s="10">
        <f t="shared" si="0"/>
        <v>141</v>
      </c>
    </row>
    <row r="34" spans="1:8" x14ac:dyDescent="0.15">
      <c r="A34" s="4">
        <v>24</v>
      </c>
      <c r="B34" s="10">
        <v>76</v>
      </c>
      <c r="C34" s="14">
        <v>50</v>
      </c>
      <c r="D34" s="10">
        <f t="shared" si="1"/>
        <v>126</v>
      </c>
      <c r="E34" s="16">
        <v>79</v>
      </c>
      <c r="F34" s="20">
        <v>45</v>
      </c>
      <c r="G34" s="20">
        <v>68</v>
      </c>
      <c r="H34" s="10">
        <f t="shared" si="0"/>
        <v>113</v>
      </c>
    </row>
    <row r="35" spans="1:8" x14ac:dyDescent="0.15">
      <c r="A35" s="5" t="s">
        <v>13</v>
      </c>
      <c r="B35" s="9">
        <f>SUM(B36:B40)</f>
        <v>401</v>
      </c>
      <c r="C35" s="13">
        <f>SUM(C36:C40)</f>
        <v>371</v>
      </c>
      <c r="D35" s="9">
        <f t="shared" si="1"/>
        <v>772</v>
      </c>
      <c r="E35" s="17" t="s">
        <v>64</v>
      </c>
      <c r="F35" s="13">
        <f>SUM(F36:F40)</f>
        <v>246</v>
      </c>
      <c r="G35" s="13">
        <f>SUM(G36:G40)</f>
        <v>315</v>
      </c>
      <c r="H35" s="9">
        <f t="shared" si="0"/>
        <v>561</v>
      </c>
    </row>
    <row r="36" spans="1:8" x14ac:dyDescent="0.15">
      <c r="A36" s="4">
        <v>25</v>
      </c>
      <c r="B36" s="10">
        <v>71</v>
      </c>
      <c r="C36" s="14">
        <v>62</v>
      </c>
      <c r="D36" s="10">
        <f t="shared" si="1"/>
        <v>133</v>
      </c>
      <c r="E36" s="16">
        <v>80</v>
      </c>
      <c r="F36" s="20">
        <v>68</v>
      </c>
      <c r="G36" s="20">
        <v>75</v>
      </c>
      <c r="H36" s="10">
        <f t="shared" si="0"/>
        <v>143</v>
      </c>
    </row>
    <row r="37" spans="1:8" x14ac:dyDescent="0.15">
      <c r="A37" s="4">
        <v>26</v>
      </c>
      <c r="B37" s="10">
        <v>93</v>
      </c>
      <c r="C37" s="14">
        <v>62</v>
      </c>
      <c r="D37" s="10">
        <f t="shared" si="1"/>
        <v>155</v>
      </c>
      <c r="E37" s="16">
        <v>81</v>
      </c>
      <c r="F37" s="20">
        <v>51</v>
      </c>
      <c r="G37" s="20">
        <v>73</v>
      </c>
      <c r="H37" s="10">
        <f t="shared" si="0"/>
        <v>124</v>
      </c>
    </row>
    <row r="38" spans="1:8" x14ac:dyDescent="0.15">
      <c r="A38" s="4">
        <v>27</v>
      </c>
      <c r="B38" s="10">
        <v>89</v>
      </c>
      <c r="C38" s="14">
        <v>70</v>
      </c>
      <c r="D38" s="10">
        <f t="shared" si="1"/>
        <v>159</v>
      </c>
      <c r="E38" s="16">
        <v>82</v>
      </c>
      <c r="F38" s="20">
        <v>49</v>
      </c>
      <c r="G38" s="20">
        <v>57</v>
      </c>
      <c r="H38" s="10">
        <f t="shared" si="0"/>
        <v>106</v>
      </c>
    </row>
    <row r="39" spans="1:8" x14ac:dyDescent="0.15">
      <c r="A39" s="4">
        <v>28</v>
      </c>
      <c r="B39" s="10">
        <v>67</v>
      </c>
      <c r="C39" s="14">
        <v>74</v>
      </c>
      <c r="D39" s="10">
        <f t="shared" si="1"/>
        <v>141</v>
      </c>
      <c r="E39" s="16">
        <v>83</v>
      </c>
      <c r="F39" s="20">
        <v>37</v>
      </c>
      <c r="G39" s="20">
        <v>62</v>
      </c>
      <c r="H39" s="10">
        <f t="shared" si="0"/>
        <v>99</v>
      </c>
    </row>
    <row r="40" spans="1:8" x14ac:dyDescent="0.15">
      <c r="A40" s="4">
        <v>29</v>
      </c>
      <c r="B40" s="10">
        <v>81</v>
      </c>
      <c r="C40" s="14">
        <v>103</v>
      </c>
      <c r="D40" s="10">
        <f t="shared" si="1"/>
        <v>184</v>
      </c>
      <c r="E40" s="16">
        <v>84</v>
      </c>
      <c r="F40" s="20">
        <v>41</v>
      </c>
      <c r="G40" s="20">
        <v>48</v>
      </c>
      <c r="H40" s="10">
        <f t="shared" si="0"/>
        <v>89</v>
      </c>
    </row>
    <row r="41" spans="1:8" x14ac:dyDescent="0.15">
      <c r="A41" s="5" t="s">
        <v>52</v>
      </c>
      <c r="B41" s="9">
        <f>SUM(B42:B46)</f>
        <v>543</v>
      </c>
      <c r="C41" s="13">
        <f>SUM(C42:C46)</f>
        <v>499</v>
      </c>
      <c r="D41" s="9">
        <f t="shared" si="1"/>
        <v>1042</v>
      </c>
      <c r="E41" s="17" t="s">
        <v>65</v>
      </c>
      <c r="F41" s="9">
        <f>SUM(F42:F46)</f>
        <v>123</v>
      </c>
      <c r="G41" s="13">
        <f>SUM(G42:G46)</f>
        <v>232</v>
      </c>
      <c r="H41" s="9">
        <f t="shared" si="0"/>
        <v>355</v>
      </c>
    </row>
    <row r="42" spans="1:8" x14ac:dyDescent="0.15">
      <c r="A42" s="4">
        <v>30</v>
      </c>
      <c r="B42" s="10">
        <v>99</v>
      </c>
      <c r="C42" s="14">
        <v>91</v>
      </c>
      <c r="D42" s="10">
        <f t="shared" si="1"/>
        <v>190</v>
      </c>
      <c r="E42" s="16">
        <v>85</v>
      </c>
      <c r="F42" s="20">
        <v>35</v>
      </c>
      <c r="G42" s="20">
        <v>58</v>
      </c>
      <c r="H42" s="10">
        <f t="shared" si="0"/>
        <v>93</v>
      </c>
    </row>
    <row r="43" spans="1:8" x14ac:dyDescent="0.15">
      <c r="A43" s="4">
        <v>31</v>
      </c>
      <c r="B43" s="10">
        <v>109</v>
      </c>
      <c r="C43" s="14">
        <v>104</v>
      </c>
      <c r="D43" s="10">
        <f t="shared" si="1"/>
        <v>213</v>
      </c>
      <c r="E43" s="16">
        <v>86</v>
      </c>
      <c r="F43" s="20">
        <v>26</v>
      </c>
      <c r="G43" s="20">
        <v>58</v>
      </c>
      <c r="H43" s="10">
        <f t="shared" si="0"/>
        <v>84</v>
      </c>
    </row>
    <row r="44" spans="1:8" x14ac:dyDescent="0.15">
      <c r="A44" s="4">
        <v>32</v>
      </c>
      <c r="B44" s="10">
        <v>109</v>
      </c>
      <c r="C44" s="14">
        <v>103</v>
      </c>
      <c r="D44" s="10">
        <f t="shared" si="1"/>
        <v>212</v>
      </c>
      <c r="E44" s="16">
        <v>87</v>
      </c>
      <c r="F44" s="20">
        <v>24</v>
      </c>
      <c r="G44" s="20">
        <v>48</v>
      </c>
      <c r="H44" s="10">
        <f t="shared" si="0"/>
        <v>72</v>
      </c>
    </row>
    <row r="45" spans="1:8" x14ac:dyDescent="0.15">
      <c r="A45" s="4">
        <v>33</v>
      </c>
      <c r="B45" s="10">
        <v>108</v>
      </c>
      <c r="C45" s="14">
        <v>93</v>
      </c>
      <c r="D45" s="10">
        <f t="shared" si="1"/>
        <v>201</v>
      </c>
      <c r="E45" s="16">
        <v>88</v>
      </c>
      <c r="F45" s="20">
        <v>18</v>
      </c>
      <c r="G45" s="20">
        <v>38</v>
      </c>
      <c r="H45" s="10">
        <f t="shared" si="0"/>
        <v>56</v>
      </c>
    </row>
    <row r="46" spans="1:8" x14ac:dyDescent="0.15">
      <c r="A46" s="4">
        <v>34</v>
      </c>
      <c r="B46" s="10">
        <v>118</v>
      </c>
      <c r="C46" s="14">
        <v>108</v>
      </c>
      <c r="D46" s="10">
        <f t="shared" si="1"/>
        <v>226</v>
      </c>
      <c r="E46" s="16">
        <v>89</v>
      </c>
      <c r="F46" s="20">
        <v>20</v>
      </c>
      <c r="G46" s="20">
        <v>30</v>
      </c>
      <c r="H46" s="10">
        <f t="shared" si="0"/>
        <v>50</v>
      </c>
    </row>
    <row r="47" spans="1:8" x14ac:dyDescent="0.15">
      <c r="A47" s="5" t="s">
        <v>53</v>
      </c>
      <c r="B47" s="9">
        <f>SUM(B48:B52)</f>
        <v>628</v>
      </c>
      <c r="C47" s="13">
        <f>SUM(C48:C52)</f>
        <v>555</v>
      </c>
      <c r="D47" s="9">
        <f t="shared" si="1"/>
        <v>1183</v>
      </c>
      <c r="E47" s="17" t="s">
        <v>55</v>
      </c>
      <c r="F47" s="9">
        <f>SUM(F48:F52)</f>
        <v>41</v>
      </c>
      <c r="G47" s="13">
        <f>SUM(G48:G52)</f>
        <v>113</v>
      </c>
      <c r="H47" s="9">
        <f t="shared" si="0"/>
        <v>154</v>
      </c>
    </row>
    <row r="48" spans="1:8" x14ac:dyDescent="0.15">
      <c r="A48" s="4">
        <v>35</v>
      </c>
      <c r="B48" s="10">
        <v>127</v>
      </c>
      <c r="C48" s="14">
        <v>106</v>
      </c>
      <c r="D48" s="10">
        <f t="shared" si="1"/>
        <v>233</v>
      </c>
      <c r="E48" s="16">
        <v>90</v>
      </c>
      <c r="F48" s="20">
        <v>12</v>
      </c>
      <c r="G48" s="20">
        <v>38</v>
      </c>
      <c r="H48" s="10">
        <f t="shared" si="0"/>
        <v>50</v>
      </c>
    </row>
    <row r="49" spans="1:8" x14ac:dyDescent="0.15">
      <c r="A49" s="4">
        <v>36</v>
      </c>
      <c r="B49" s="10">
        <v>113</v>
      </c>
      <c r="C49" s="14">
        <v>109</v>
      </c>
      <c r="D49" s="10">
        <f t="shared" si="1"/>
        <v>222</v>
      </c>
      <c r="E49" s="16">
        <v>91</v>
      </c>
      <c r="F49" s="20">
        <v>9</v>
      </c>
      <c r="G49" s="20">
        <v>21</v>
      </c>
      <c r="H49" s="10">
        <f t="shared" si="0"/>
        <v>30</v>
      </c>
    </row>
    <row r="50" spans="1:8" x14ac:dyDescent="0.15">
      <c r="A50" s="4">
        <v>37</v>
      </c>
      <c r="B50" s="10">
        <v>126</v>
      </c>
      <c r="C50" s="14">
        <v>106</v>
      </c>
      <c r="D50" s="10">
        <f t="shared" si="1"/>
        <v>232</v>
      </c>
      <c r="E50" s="16">
        <v>92</v>
      </c>
      <c r="F50" s="20">
        <v>6</v>
      </c>
      <c r="G50" s="20">
        <v>20</v>
      </c>
      <c r="H50" s="10">
        <f t="shared" si="0"/>
        <v>26</v>
      </c>
    </row>
    <row r="51" spans="1:8" x14ac:dyDescent="0.15">
      <c r="A51" s="4">
        <v>38</v>
      </c>
      <c r="B51" s="10">
        <v>120</v>
      </c>
      <c r="C51" s="14">
        <v>111</v>
      </c>
      <c r="D51" s="10">
        <f t="shared" si="1"/>
        <v>231</v>
      </c>
      <c r="E51" s="16">
        <v>93</v>
      </c>
      <c r="F51" s="20">
        <v>6</v>
      </c>
      <c r="G51" s="20">
        <v>24</v>
      </c>
      <c r="H51" s="10">
        <f t="shared" si="0"/>
        <v>30</v>
      </c>
    </row>
    <row r="52" spans="1:8" x14ac:dyDescent="0.15">
      <c r="A52" s="4">
        <v>39</v>
      </c>
      <c r="B52" s="10">
        <v>142</v>
      </c>
      <c r="C52" s="14">
        <v>123</v>
      </c>
      <c r="D52" s="10">
        <f t="shared" si="1"/>
        <v>265</v>
      </c>
      <c r="E52" s="16">
        <v>94</v>
      </c>
      <c r="F52" s="20">
        <v>8</v>
      </c>
      <c r="G52" s="20">
        <v>10</v>
      </c>
      <c r="H52" s="10">
        <f t="shared" si="0"/>
        <v>18</v>
      </c>
    </row>
    <row r="53" spans="1:8" x14ac:dyDescent="0.15">
      <c r="A53" s="5" t="s">
        <v>54</v>
      </c>
      <c r="B53" s="9">
        <f>SUM(B54:B58)</f>
        <v>685</v>
      </c>
      <c r="C53" s="13">
        <f>SUM(C54:C58)</f>
        <v>584</v>
      </c>
      <c r="D53" s="9">
        <f t="shared" si="1"/>
        <v>1269</v>
      </c>
      <c r="E53" s="17" t="s">
        <v>61</v>
      </c>
      <c r="F53" s="9">
        <f>SUM(F54:F58)</f>
        <v>9</v>
      </c>
      <c r="G53" s="13">
        <f>SUM(G54:G58)</f>
        <v>25</v>
      </c>
      <c r="H53" s="9">
        <f t="shared" si="0"/>
        <v>34</v>
      </c>
    </row>
    <row r="54" spans="1:8" x14ac:dyDescent="0.15">
      <c r="A54" s="4">
        <v>40</v>
      </c>
      <c r="B54" s="10">
        <v>133</v>
      </c>
      <c r="C54" s="14">
        <v>122</v>
      </c>
      <c r="D54" s="10">
        <f t="shared" si="1"/>
        <v>255</v>
      </c>
      <c r="E54" s="16">
        <v>95</v>
      </c>
      <c r="F54" s="20">
        <v>4</v>
      </c>
      <c r="G54" s="20">
        <v>10</v>
      </c>
      <c r="H54" s="10">
        <f t="shared" si="0"/>
        <v>14</v>
      </c>
    </row>
    <row r="55" spans="1:8" x14ac:dyDescent="0.15">
      <c r="A55" s="4">
        <v>41</v>
      </c>
      <c r="B55" s="10">
        <v>147</v>
      </c>
      <c r="C55" s="14">
        <v>119</v>
      </c>
      <c r="D55" s="10">
        <f t="shared" si="1"/>
        <v>266</v>
      </c>
      <c r="E55" s="16">
        <v>96</v>
      </c>
      <c r="F55" s="20">
        <v>1</v>
      </c>
      <c r="G55" s="20">
        <v>6</v>
      </c>
      <c r="H55" s="10">
        <f t="shared" si="0"/>
        <v>7</v>
      </c>
    </row>
    <row r="56" spans="1:8" x14ac:dyDescent="0.15">
      <c r="A56" s="4">
        <v>42</v>
      </c>
      <c r="B56" s="10">
        <v>132</v>
      </c>
      <c r="C56" s="14">
        <v>118</v>
      </c>
      <c r="D56" s="10">
        <f t="shared" si="1"/>
        <v>250</v>
      </c>
      <c r="E56" s="16">
        <v>97</v>
      </c>
      <c r="F56" s="20">
        <v>2</v>
      </c>
      <c r="G56" s="20">
        <v>3</v>
      </c>
      <c r="H56" s="10">
        <f t="shared" si="0"/>
        <v>5</v>
      </c>
    </row>
    <row r="57" spans="1:8" x14ac:dyDescent="0.15">
      <c r="A57" s="4">
        <v>43</v>
      </c>
      <c r="B57" s="10">
        <v>146</v>
      </c>
      <c r="C57" s="14">
        <v>115</v>
      </c>
      <c r="D57" s="10">
        <f t="shared" si="1"/>
        <v>261</v>
      </c>
      <c r="E57" s="16">
        <v>98</v>
      </c>
      <c r="F57" s="20">
        <v>1</v>
      </c>
      <c r="G57" s="20">
        <v>4</v>
      </c>
      <c r="H57" s="10">
        <f t="shared" si="0"/>
        <v>5</v>
      </c>
    </row>
    <row r="58" spans="1:8" x14ac:dyDescent="0.15">
      <c r="A58" s="4">
        <v>44</v>
      </c>
      <c r="B58" s="10">
        <v>127</v>
      </c>
      <c r="C58" s="14">
        <v>110</v>
      </c>
      <c r="D58" s="10">
        <f t="shared" si="1"/>
        <v>237</v>
      </c>
      <c r="E58" s="16">
        <v>99</v>
      </c>
      <c r="F58" s="20">
        <v>1</v>
      </c>
      <c r="G58" s="20">
        <v>2</v>
      </c>
      <c r="H58" s="10">
        <f t="shared" si="0"/>
        <v>3</v>
      </c>
    </row>
    <row r="59" spans="1:8" x14ac:dyDescent="0.15">
      <c r="A59" s="5" t="s">
        <v>56</v>
      </c>
      <c r="B59" s="9">
        <f>SUM(B60:B64)</f>
        <v>572</v>
      </c>
      <c r="C59" s="13">
        <f>SUM(C60:C64)</f>
        <v>468</v>
      </c>
      <c r="D59" s="9">
        <f t="shared" si="1"/>
        <v>1040</v>
      </c>
      <c r="E59" s="17" t="s">
        <v>66</v>
      </c>
      <c r="F59" s="21">
        <v>0</v>
      </c>
      <c r="G59" s="21">
        <v>8</v>
      </c>
      <c r="H59" s="9">
        <f t="shared" si="0"/>
        <v>8</v>
      </c>
    </row>
    <row r="60" spans="1:8" x14ac:dyDescent="0.15">
      <c r="A60" s="4">
        <v>45</v>
      </c>
      <c r="B60" s="10">
        <v>114</v>
      </c>
      <c r="C60" s="14">
        <v>101</v>
      </c>
      <c r="D60" s="10">
        <f t="shared" si="1"/>
        <v>215</v>
      </c>
      <c r="E60" s="16"/>
      <c r="F60" s="20"/>
      <c r="G60" s="20"/>
      <c r="H60" s="10"/>
    </row>
    <row r="61" spans="1:8" x14ac:dyDescent="0.15">
      <c r="A61" s="4">
        <v>46</v>
      </c>
      <c r="B61" s="10">
        <v>140</v>
      </c>
      <c r="C61" s="14">
        <v>107</v>
      </c>
      <c r="D61" s="10">
        <f t="shared" si="1"/>
        <v>247</v>
      </c>
      <c r="E61" s="16"/>
      <c r="F61" s="22"/>
      <c r="G61" s="20"/>
      <c r="H61" s="10"/>
    </row>
    <row r="62" spans="1:8" x14ac:dyDescent="0.15">
      <c r="A62" s="4">
        <v>47</v>
      </c>
      <c r="B62" s="10">
        <v>109</v>
      </c>
      <c r="C62" s="14">
        <v>101</v>
      </c>
      <c r="D62" s="10">
        <f t="shared" si="1"/>
        <v>210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v>111</v>
      </c>
      <c r="C63" s="14">
        <v>79</v>
      </c>
      <c r="D63" s="10">
        <f t="shared" si="1"/>
        <v>190</v>
      </c>
      <c r="E63" s="16" t="s">
        <v>67</v>
      </c>
      <c r="F63" s="22">
        <v>1066</v>
      </c>
      <c r="G63" s="20">
        <v>1085</v>
      </c>
      <c r="H63" s="10">
        <f>+F63+G63</f>
        <v>2151</v>
      </c>
    </row>
    <row r="64" spans="1:8" x14ac:dyDescent="0.15">
      <c r="A64" s="4">
        <v>49</v>
      </c>
      <c r="B64" s="10">
        <v>98</v>
      </c>
      <c r="C64" s="14">
        <v>80</v>
      </c>
      <c r="D64" s="10">
        <f t="shared" si="1"/>
        <v>178</v>
      </c>
      <c r="E64" s="16" t="s">
        <v>58</v>
      </c>
      <c r="F64" s="22">
        <v>4967</v>
      </c>
      <c r="G64" s="20">
        <v>4477</v>
      </c>
      <c r="H64" s="10">
        <f>+F64+G64</f>
        <v>9444</v>
      </c>
    </row>
    <row r="65" spans="1:8" x14ac:dyDescent="0.15">
      <c r="A65" s="5" t="s">
        <v>57</v>
      </c>
      <c r="B65" s="9">
        <f>SUM(B66:B70)</f>
        <v>502</v>
      </c>
      <c r="C65" s="13">
        <f>SUM(C66:C70)</f>
        <v>451</v>
      </c>
      <c r="D65" s="9">
        <f t="shared" si="1"/>
        <v>953</v>
      </c>
      <c r="E65" s="16" t="s">
        <v>68</v>
      </c>
      <c r="F65" s="22">
        <v>1596</v>
      </c>
      <c r="G65" s="20">
        <v>2108</v>
      </c>
      <c r="H65" s="10">
        <f>+F65+G65</f>
        <v>3704</v>
      </c>
    </row>
    <row r="66" spans="1:8" x14ac:dyDescent="0.15">
      <c r="A66" s="4">
        <v>50</v>
      </c>
      <c r="B66" s="10">
        <v>118</v>
      </c>
      <c r="C66" s="14">
        <v>93</v>
      </c>
      <c r="D66" s="10">
        <f t="shared" si="1"/>
        <v>211</v>
      </c>
      <c r="E66" s="16"/>
      <c r="F66" s="22"/>
      <c r="G66" s="20"/>
      <c r="H66" s="10"/>
    </row>
    <row r="67" spans="1:8" x14ac:dyDescent="0.15">
      <c r="A67" s="4">
        <v>51</v>
      </c>
      <c r="B67" s="10">
        <v>100</v>
      </c>
      <c r="C67" s="14">
        <v>91</v>
      </c>
      <c r="D67" s="10">
        <f t="shared" si="1"/>
        <v>191</v>
      </c>
      <c r="E67" s="16"/>
      <c r="F67" s="22"/>
      <c r="G67" s="20"/>
      <c r="H67" s="10"/>
    </row>
    <row r="68" spans="1:8" x14ac:dyDescent="0.15">
      <c r="A68" s="4">
        <v>52</v>
      </c>
      <c r="B68" s="10">
        <v>95</v>
      </c>
      <c r="C68" s="14">
        <v>92</v>
      </c>
      <c r="D68" s="10">
        <f t="shared" si="1"/>
        <v>187</v>
      </c>
      <c r="E68" s="16"/>
      <c r="F68" s="22"/>
      <c r="G68" s="20"/>
      <c r="H68" s="10"/>
    </row>
    <row r="69" spans="1:8" x14ac:dyDescent="0.15">
      <c r="A69" s="4">
        <v>53</v>
      </c>
      <c r="B69" s="10">
        <v>105</v>
      </c>
      <c r="C69" s="14">
        <v>84</v>
      </c>
      <c r="D69" s="10">
        <f t="shared" si="1"/>
        <v>189</v>
      </c>
      <c r="E69" s="16"/>
      <c r="F69" s="22"/>
      <c r="G69" s="20"/>
      <c r="H69" s="10"/>
    </row>
    <row r="70" spans="1:8" x14ac:dyDescent="0.15">
      <c r="A70" s="6">
        <v>54</v>
      </c>
      <c r="B70" s="11">
        <v>84</v>
      </c>
      <c r="C70" s="15">
        <v>91</v>
      </c>
      <c r="D70" s="11">
        <f>+B70+C70</f>
        <v>175</v>
      </c>
      <c r="E70" s="18"/>
      <c r="F70" s="15"/>
      <c r="G70" s="23"/>
      <c r="H70" s="11"/>
    </row>
  </sheetData>
  <phoneticPr fontId="3"/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0"/>
  <sheetViews>
    <sheetView workbookViewId="0">
      <selection activeCell="B1" sqref="B1"/>
    </sheetView>
  </sheetViews>
  <sheetFormatPr defaultRowHeight="13.5" x14ac:dyDescent="0.15"/>
  <sheetData>
    <row r="1" spans="1:8" x14ac:dyDescent="0.15">
      <c r="A1" s="1" t="s">
        <v>39</v>
      </c>
      <c r="B1" s="1"/>
      <c r="C1" s="1"/>
      <c r="D1" s="1" t="s">
        <v>0</v>
      </c>
      <c r="E1" s="1"/>
      <c r="F1" s="1"/>
      <c r="G1" s="1"/>
      <c r="H1" s="1"/>
    </row>
    <row r="2" spans="1:8" x14ac:dyDescent="0.15">
      <c r="A2" s="2" t="s">
        <v>20</v>
      </c>
      <c r="B2" s="1"/>
      <c r="C2" s="1"/>
      <c r="D2" s="1"/>
      <c r="E2" s="1"/>
      <c r="F2" s="1"/>
      <c r="G2" s="1"/>
      <c r="H2" s="1"/>
    </row>
    <row r="3" spans="1:8" x14ac:dyDescent="0.15">
      <c r="A3" s="3"/>
      <c r="B3" s="7" t="s">
        <v>6</v>
      </c>
      <c r="C3" s="12" t="s">
        <v>9</v>
      </c>
      <c r="D3" s="7" t="s">
        <v>3</v>
      </c>
      <c r="E3" s="7"/>
      <c r="F3" s="7" t="s">
        <v>6</v>
      </c>
      <c r="G3" s="12" t="s">
        <v>9</v>
      </c>
      <c r="H3" s="7" t="s">
        <v>3</v>
      </c>
    </row>
    <row r="4" spans="1:8" x14ac:dyDescent="0.15">
      <c r="A4" s="4" t="s">
        <v>1</v>
      </c>
      <c r="B4" s="8">
        <v>7616</v>
      </c>
      <c r="C4" s="14">
        <v>7681</v>
      </c>
      <c r="D4" s="10">
        <v>15297</v>
      </c>
      <c r="E4" s="16"/>
      <c r="F4" s="19"/>
      <c r="G4" s="19"/>
      <c r="H4" s="10"/>
    </row>
    <row r="5" spans="1:8" x14ac:dyDescent="0.15">
      <c r="A5" s="5" t="s">
        <v>16</v>
      </c>
      <c r="B5" s="9">
        <f>SUM(B6:B10)</f>
        <v>396</v>
      </c>
      <c r="C5" s="13">
        <f>SUM(C6:C10)</f>
        <v>404</v>
      </c>
      <c r="D5" s="9">
        <f>SUM(D6:D10)</f>
        <v>800</v>
      </c>
      <c r="E5" s="17" t="s">
        <v>14</v>
      </c>
      <c r="F5" s="9">
        <f>SUM(F6:F10)</f>
        <v>509</v>
      </c>
      <c r="G5" s="13">
        <f>SUM(G6:G10)</f>
        <v>465</v>
      </c>
      <c r="H5" s="9">
        <f t="shared" ref="H5:H59" si="0">+F5+G5</f>
        <v>974</v>
      </c>
    </row>
    <row r="6" spans="1:8" x14ac:dyDescent="0.15">
      <c r="A6" s="4">
        <v>0</v>
      </c>
      <c r="B6" s="10">
        <v>71</v>
      </c>
      <c r="C6" s="14">
        <v>68</v>
      </c>
      <c r="D6" s="10">
        <f t="shared" ref="D6:D69" si="1">+B6+C6</f>
        <v>139</v>
      </c>
      <c r="E6" s="16">
        <v>55</v>
      </c>
      <c r="F6" s="20">
        <v>114</v>
      </c>
      <c r="G6" s="20">
        <v>79</v>
      </c>
      <c r="H6" s="10">
        <f t="shared" si="0"/>
        <v>193</v>
      </c>
    </row>
    <row r="7" spans="1:8" x14ac:dyDescent="0.15">
      <c r="A7" s="4">
        <v>1</v>
      </c>
      <c r="B7" s="10">
        <v>92</v>
      </c>
      <c r="C7" s="14">
        <v>86</v>
      </c>
      <c r="D7" s="10">
        <f t="shared" si="1"/>
        <v>178</v>
      </c>
      <c r="E7" s="16">
        <v>56</v>
      </c>
      <c r="F7" s="20">
        <v>112</v>
      </c>
      <c r="G7" s="20">
        <v>106</v>
      </c>
      <c r="H7" s="10">
        <f t="shared" si="0"/>
        <v>218</v>
      </c>
    </row>
    <row r="8" spans="1:8" x14ac:dyDescent="0.15">
      <c r="A8" s="4">
        <v>2</v>
      </c>
      <c r="B8" s="10">
        <v>75</v>
      </c>
      <c r="C8" s="14">
        <v>89</v>
      </c>
      <c r="D8" s="10">
        <f t="shared" si="1"/>
        <v>164</v>
      </c>
      <c r="E8" s="16">
        <v>57</v>
      </c>
      <c r="F8" s="20">
        <v>90</v>
      </c>
      <c r="G8" s="20">
        <v>98</v>
      </c>
      <c r="H8" s="10">
        <f t="shared" si="0"/>
        <v>188</v>
      </c>
    </row>
    <row r="9" spans="1:8" x14ac:dyDescent="0.15">
      <c r="A9" s="4">
        <v>3</v>
      </c>
      <c r="B9" s="10">
        <v>76</v>
      </c>
      <c r="C9" s="14">
        <v>78</v>
      </c>
      <c r="D9" s="10">
        <f t="shared" si="1"/>
        <v>154</v>
      </c>
      <c r="E9" s="16">
        <v>58</v>
      </c>
      <c r="F9" s="20">
        <v>97</v>
      </c>
      <c r="G9" s="20">
        <v>89</v>
      </c>
      <c r="H9" s="10">
        <f t="shared" si="0"/>
        <v>186</v>
      </c>
    </row>
    <row r="10" spans="1:8" x14ac:dyDescent="0.15">
      <c r="A10" s="4">
        <v>4</v>
      </c>
      <c r="B10" s="10">
        <v>82</v>
      </c>
      <c r="C10" s="14">
        <v>83</v>
      </c>
      <c r="D10" s="10">
        <f t="shared" si="1"/>
        <v>165</v>
      </c>
      <c r="E10" s="16">
        <v>59</v>
      </c>
      <c r="F10" s="20">
        <v>96</v>
      </c>
      <c r="G10" s="20">
        <v>93</v>
      </c>
      <c r="H10" s="10">
        <f t="shared" si="0"/>
        <v>189</v>
      </c>
    </row>
    <row r="11" spans="1:8" x14ac:dyDescent="0.15">
      <c r="A11" s="5" t="s">
        <v>11</v>
      </c>
      <c r="B11" s="9">
        <f>SUM(B12:B16)</f>
        <v>346</v>
      </c>
      <c r="C11" s="13">
        <f>SUM(C12:C16)</f>
        <v>355</v>
      </c>
      <c r="D11" s="9">
        <f t="shared" si="1"/>
        <v>701</v>
      </c>
      <c r="E11" s="17" t="s">
        <v>17</v>
      </c>
      <c r="F11" s="9">
        <f>SUM(F12:F16)</f>
        <v>498</v>
      </c>
      <c r="G11" s="13">
        <f>SUM(G12:G16)</f>
        <v>569</v>
      </c>
      <c r="H11" s="9">
        <f t="shared" si="0"/>
        <v>1067</v>
      </c>
    </row>
    <row r="12" spans="1:8" x14ac:dyDescent="0.15">
      <c r="A12" s="4">
        <v>5</v>
      </c>
      <c r="B12" s="10">
        <v>71</v>
      </c>
      <c r="C12" s="14">
        <v>69</v>
      </c>
      <c r="D12" s="10">
        <f t="shared" si="1"/>
        <v>140</v>
      </c>
      <c r="E12" s="16">
        <v>60</v>
      </c>
      <c r="F12" s="20">
        <v>94</v>
      </c>
      <c r="G12" s="20">
        <v>105</v>
      </c>
      <c r="H12" s="10">
        <f t="shared" si="0"/>
        <v>199</v>
      </c>
    </row>
    <row r="13" spans="1:8" x14ac:dyDescent="0.15">
      <c r="A13" s="4">
        <v>6</v>
      </c>
      <c r="B13" s="10">
        <v>79</v>
      </c>
      <c r="C13" s="14">
        <v>71</v>
      </c>
      <c r="D13" s="10">
        <f t="shared" si="1"/>
        <v>150</v>
      </c>
      <c r="E13" s="16">
        <v>61</v>
      </c>
      <c r="F13" s="20">
        <v>96</v>
      </c>
      <c r="G13" s="20">
        <v>88</v>
      </c>
      <c r="H13" s="10">
        <f t="shared" si="0"/>
        <v>184</v>
      </c>
    </row>
    <row r="14" spans="1:8" x14ac:dyDescent="0.15">
      <c r="A14" s="4">
        <v>7</v>
      </c>
      <c r="B14" s="10">
        <v>63</v>
      </c>
      <c r="C14" s="14">
        <v>79</v>
      </c>
      <c r="D14" s="10">
        <f t="shared" si="1"/>
        <v>142</v>
      </c>
      <c r="E14" s="16">
        <v>62</v>
      </c>
      <c r="F14" s="20">
        <v>100</v>
      </c>
      <c r="G14" s="20">
        <v>120</v>
      </c>
      <c r="H14" s="10">
        <f t="shared" si="0"/>
        <v>220</v>
      </c>
    </row>
    <row r="15" spans="1:8" x14ac:dyDescent="0.15">
      <c r="A15" s="4">
        <v>8</v>
      </c>
      <c r="B15" s="10">
        <v>65</v>
      </c>
      <c r="C15" s="14">
        <v>59</v>
      </c>
      <c r="D15" s="10">
        <f t="shared" si="1"/>
        <v>124</v>
      </c>
      <c r="E15" s="16">
        <v>63</v>
      </c>
      <c r="F15" s="20">
        <v>98</v>
      </c>
      <c r="G15" s="20">
        <v>111</v>
      </c>
      <c r="H15" s="10">
        <f t="shared" si="0"/>
        <v>209</v>
      </c>
    </row>
    <row r="16" spans="1:8" x14ac:dyDescent="0.15">
      <c r="A16" s="4">
        <v>9</v>
      </c>
      <c r="B16" s="10">
        <v>68</v>
      </c>
      <c r="C16" s="14">
        <v>77</v>
      </c>
      <c r="D16" s="10">
        <f t="shared" si="1"/>
        <v>145</v>
      </c>
      <c r="E16" s="16">
        <v>64</v>
      </c>
      <c r="F16" s="20">
        <v>110</v>
      </c>
      <c r="G16" s="20">
        <v>145</v>
      </c>
      <c r="H16" s="10">
        <f t="shared" si="0"/>
        <v>255</v>
      </c>
    </row>
    <row r="17" spans="1:8" x14ac:dyDescent="0.15">
      <c r="A17" s="5" t="s">
        <v>18</v>
      </c>
      <c r="B17" s="9">
        <f>SUM(B18:B22)</f>
        <v>349</v>
      </c>
      <c r="C17" s="13">
        <f>SUM(C18:C22)</f>
        <v>323</v>
      </c>
      <c r="D17" s="9">
        <f t="shared" si="1"/>
        <v>672</v>
      </c>
      <c r="E17" s="17" t="s">
        <v>19</v>
      </c>
      <c r="F17" s="9">
        <f>SUM(F18:F22)</f>
        <v>496</v>
      </c>
      <c r="G17" s="13">
        <f>SUM(G18:G22)</f>
        <v>526</v>
      </c>
      <c r="H17" s="9">
        <f t="shared" si="0"/>
        <v>1022</v>
      </c>
    </row>
    <row r="18" spans="1:8" x14ac:dyDescent="0.15">
      <c r="A18" s="4">
        <v>10</v>
      </c>
      <c r="B18" s="10">
        <v>70</v>
      </c>
      <c r="C18" s="14">
        <v>66</v>
      </c>
      <c r="D18" s="10">
        <f t="shared" si="1"/>
        <v>136</v>
      </c>
      <c r="E18" s="16">
        <v>65</v>
      </c>
      <c r="F18" s="20">
        <v>136</v>
      </c>
      <c r="G18" s="20">
        <v>140</v>
      </c>
      <c r="H18" s="10">
        <f t="shared" si="0"/>
        <v>276</v>
      </c>
    </row>
    <row r="19" spans="1:8" x14ac:dyDescent="0.15">
      <c r="A19" s="4">
        <v>11</v>
      </c>
      <c r="B19" s="10">
        <v>65</v>
      </c>
      <c r="C19" s="14">
        <v>70</v>
      </c>
      <c r="D19" s="10">
        <f t="shared" si="1"/>
        <v>135</v>
      </c>
      <c r="E19" s="16">
        <v>66</v>
      </c>
      <c r="F19" s="20">
        <v>124</v>
      </c>
      <c r="G19" s="20">
        <v>112</v>
      </c>
      <c r="H19" s="10">
        <f t="shared" si="0"/>
        <v>236</v>
      </c>
    </row>
    <row r="20" spans="1:8" x14ac:dyDescent="0.15">
      <c r="A20" s="4">
        <v>12</v>
      </c>
      <c r="B20" s="10">
        <v>76</v>
      </c>
      <c r="C20" s="14">
        <v>81</v>
      </c>
      <c r="D20" s="10">
        <f t="shared" si="1"/>
        <v>157</v>
      </c>
      <c r="E20" s="16">
        <v>67</v>
      </c>
      <c r="F20" s="20">
        <v>103</v>
      </c>
      <c r="G20" s="20">
        <v>105</v>
      </c>
      <c r="H20" s="10">
        <f t="shared" si="0"/>
        <v>208</v>
      </c>
    </row>
    <row r="21" spans="1:8" x14ac:dyDescent="0.15">
      <c r="A21" s="4">
        <v>13</v>
      </c>
      <c r="B21" s="10">
        <v>63</v>
      </c>
      <c r="C21" s="14">
        <v>52</v>
      </c>
      <c r="D21" s="10">
        <f t="shared" si="1"/>
        <v>115</v>
      </c>
      <c r="E21" s="16">
        <v>68</v>
      </c>
      <c r="F21" s="20">
        <v>64</v>
      </c>
      <c r="G21" s="20">
        <v>89</v>
      </c>
      <c r="H21" s="10">
        <f t="shared" si="0"/>
        <v>153</v>
      </c>
    </row>
    <row r="22" spans="1:8" x14ac:dyDescent="0.15">
      <c r="A22" s="4">
        <v>14</v>
      </c>
      <c r="B22" s="10">
        <v>75</v>
      </c>
      <c r="C22" s="14">
        <v>54</v>
      </c>
      <c r="D22" s="10">
        <f t="shared" si="1"/>
        <v>129</v>
      </c>
      <c r="E22" s="16">
        <v>69</v>
      </c>
      <c r="F22" s="20">
        <v>69</v>
      </c>
      <c r="G22" s="20">
        <v>80</v>
      </c>
      <c r="H22" s="10">
        <f t="shared" si="0"/>
        <v>149</v>
      </c>
    </row>
    <row r="23" spans="1:8" x14ac:dyDescent="0.15">
      <c r="A23" s="5" t="s">
        <v>21</v>
      </c>
      <c r="B23" s="9">
        <f>SUM(B24:B28)</f>
        <v>307</v>
      </c>
      <c r="C23" s="13">
        <f>SUM(C24:C28)</f>
        <v>304</v>
      </c>
      <c r="D23" s="9">
        <f t="shared" si="1"/>
        <v>611</v>
      </c>
      <c r="E23" s="17" t="s">
        <v>24</v>
      </c>
      <c r="F23" s="9">
        <f>SUM(F24:F28)</f>
        <v>369</v>
      </c>
      <c r="G23" s="13">
        <f>SUM(G24:G28)</f>
        <v>454</v>
      </c>
      <c r="H23" s="9">
        <f t="shared" si="0"/>
        <v>823</v>
      </c>
    </row>
    <row r="24" spans="1:8" x14ac:dyDescent="0.15">
      <c r="A24" s="4">
        <v>15</v>
      </c>
      <c r="B24" s="10">
        <v>65</v>
      </c>
      <c r="C24" s="14">
        <v>62</v>
      </c>
      <c r="D24" s="10">
        <f t="shared" si="1"/>
        <v>127</v>
      </c>
      <c r="E24" s="16">
        <v>70</v>
      </c>
      <c r="F24" s="20">
        <v>76</v>
      </c>
      <c r="G24" s="20">
        <v>93</v>
      </c>
      <c r="H24" s="10">
        <f t="shared" si="0"/>
        <v>169</v>
      </c>
    </row>
    <row r="25" spans="1:8" x14ac:dyDescent="0.15">
      <c r="A25" s="4">
        <v>16</v>
      </c>
      <c r="B25" s="10">
        <v>52</v>
      </c>
      <c r="C25" s="14">
        <v>59</v>
      </c>
      <c r="D25" s="10">
        <f t="shared" si="1"/>
        <v>111</v>
      </c>
      <c r="E25" s="16">
        <v>71</v>
      </c>
      <c r="F25" s="20">
        <v>74</v>
      </c>
      <c r="G25" s="20">
        <v>84</v>
      </c>
      <c r="H25" s="10">
        <f t="shared" si="0"/>
        <v>158</v>
      </c>
    </row>
    <row r="26" spans="1:8" x14ac:dyDescent="0.15">
      <c r="A26" s="4">
        <v>17</v>
      </c>
      <c r="B26" s="10">
        <v>66</v>
      </c>
      <c r="C26" s="14">
        <v>67</v>
      </c>
      <c r="D26" s="10">
        <f t="shared" si="1"/>
        <v>133</v>
      </c>
      <c r="E26" s="16">
        <v>72</v>
      </c>
      <c r="F26" s="20">
        <v>76</v>
      </c>
      <c r="G26" s="20">
        <v>93</v>
      </c>
      <c r="H26" s="10">
        <f t="shared" si="0"/>
        <v>169</v>
      </c>
    </row>
    <row r="27" spans="1:8" x14ac:dyDescent="0.15">
      <c r="A27" s="4">
        <v>18</v>
      </c>
      <c r="B27" s="10">
        <v>55</v>
      </c>
      <c r="C27" s="14">
        <v>63</v>
      </c>
      <c r="D27" s="10">
        <f t="shared" si="1"/>
        <v>118</v>
      </c>
      <c r="E27" s="16">
        <v>73</v>
      </c>
      <c r="F27" s="20">
        <v>75</v>
      </c>
      <c r="G27" s="20">
        <v>93</v>
      </c>
      <c r="H27" s="10">
        <f t="shared" si="0"/>
        <v>168</v>
      </c>
    </row>
    <row r="28" spans="1:8" x14ac:dyDescent="0.15">
      <c r="A28" s="4">
        <v>19</v>
      </c>
      <c r="B28" s="10">
        <v>69</v>
      </c>
      <c r="C28" s="14">
        <v>53</v>
      </c>
      <c r="D28" s="10">
        <f t="shared" si="1"/>
        <v>122</v>
      </c>
      <c r="E28" s="16">
        <v>74</v>
      </c>
      <c r="F28" s="20">
        <v>68</v>
      </c>
      <c r="G28" s="20">
        <v>91</v>
      </c>
      <c r="H28" s="10">
        <f t="shared" si="0"/>
        <v>159</v>
      </c>
    </row>
    <row r="29" spans="1:8" x14ac:dyDescent="0.15">
      <c r="A29" s="5" t="s">
        <v>22</v>
      </c>
      <c r="B29" s="9">
        <f>SUM(B30:B34)</f>
        <v>340</v>
      </c>
      <c r="C29" s="13">
        <f>SUM(C30:C34)</f>
        <v>285</v>
      </c>
      <c r="D29" s="9">
        <f t="shared" si="1"/>
        <v>625</v>
      </c>
      <c r="E29" s="17" t="s">
        <v>25</v>
      </c>
      <c r="F29" s="9">
        <f>SUM(F30:F34)</f>
        <v>299</v>
      </c>
      <c r="G29" s="13">
        <f>SUM(G30:G34)</f>
        <v>385</v>
      </c>
      <c r="H29" s="9">
        <f t="shared" si="0"/>
        <v>684</v>
      </c>
    </row>
    <row r="30" spans="1:8" x14ac:dyDescent="0.15">
      <c r="A30" s="4">
        <v>20</v>
      </c>
      <c r="B30" s="10">
        <v>80</v>
      </c>
      <c r="C30" s="14">
        <v>59</v>
      </c>
      <c r="D30" s="10">
        <f t="shared" si="1"/>
        <v>139</v>
      </c>
      <c r="E30" s="16">
        <v>75</v>
      </c>
      <c r="F30" s="20">
        <v>50</v>
      </c>
      <c r="G30" s="20">
        <v>89</v>
      </c>
      <c r="H30" s="10">
        <f t="shared" si="0"/>
        <v>139</v>
      </c>
    </row>
    <row r="31" spans="1:8" x14ac:dyDescent="0.15">
      <c r="A31" s="4">
        <v>21</v>
      </c>
      <c r="B31" s="10">
        <v>54</v>
      </c>
      <c r="C31" s="14">
        <v>57</v>
      </c>
      <c r="D31" s="10">
        <f t="shared" si="1"/>
        <v>111</v>
      </c>
      <c r="E31" s="16">
        <v>76</v>
      </c>
      <c r="F31" s="20">
        <v>67</v>
      </c>
      <c r="G31" s="20">
        <v>66</v>
      </c>
      <c r="H31" s="10">
        <f t="shared" si="0"/>
        <v>133</v>
      </c>
    </row>
    <row r="32" spans="1:8" x14ac:dyDescent="0.15">
      <c r="A32" s="4">
        <v>22</v>
      </c>
      <c r="B32" s="10">
        <v>62</v>
      </c>
      <c r="C32" s="14">
        <v>53</v>
      </c>
      <c r="D32" s="10">
        <f t="shared" si="1"/>
        <v>115</v>
      </c>
      <c r="E32" s="16">
        <v>77</v>
      </c>
      <c r="F32" s="20">
        <v>67</v>
      </c>
      <c r="G32" s="20">
        <v>84</v>
      </c>
      <c r="H32" s="10">
        <f t="shared" si="0"/>
        <v>151</v>
      </c>
    </row>
    <row r="33" spans="1:8" x14ac:dyDescent="0.15">
      <c r="A33" s="4">
        <v>23</v>
      </c>
      <c r="B33" s="10">
        <v>76</v>
      </c>
      <c r="C33" s="14">
        <v>50</v>
      </c>
      <c r="D33" s="10">
        <f t="shared" si="1"/>
        <v>126</v>
      </c>
      <c r="E33" s="16">
        <v>78</v>
      </c>
      <c r="F33" s="20">
        <v>47</v>
      </c>
      <c r="G33" s="20">
        <v>69</v>
      </c>
      <c r="H33" s="10">
        <f t="shared" si="0"/>
        <v>116</v>
      </c>
    </row>
    <row r="34" spans="1:8" x14ac:dyDescent="0.15">
      <c r="A34" s="4">
        <v>24</v>
      </c>
      <c r="B34" s="10">
        <v>68</v>
      </c>
      <c r="C34" s="14">
        <v>66</v>
      </c>
      <c r="D34" s="10">
        <f t="shared" si="1"/>
        <v>134</v>
      </c>
      <c r="E34" s="16">
        <v>79</v>
      </c>
      <c r="F34" s="20">
        <v>68</v>
      </c>
      <c r="G34" s="20">
        <v>77</v>
      </c>
      <c r="H34" s="10">
        <f t="shared" si="0"/>
        <v>145</v>
      </c>
    </row>
    <row r="35" spans="1:8" x14ac:dyDescent="0.15">
      <c r="A35" s="5" t="s">
        <v>26</v>
      </c>
      <c r="B35" s="9">
        <f>SUM(B36:B40)</f>
        <v>409</v>
      </c>
      <c r="C35" s="13">
        <f>SUM(C36:C40)</f>
        <v>385</v>
      </c>
      <c r="D35" s="9">
        <f t="shared" si="1"/>
        <v>794</v>
      </c>
      <c r="E35" s="17" t="s">
        <v>27</v>
      </c>
      <c r="F35" s="9">
        <f>SUM(F36:F40)</f>
        <v>228</v>
      </c>
      <c r="G35" s="13">
        <f>SUM(G36:G40)</f>
        <v>311</v>
      </c>
      <c r="H35" s="9">
        <f t="shared" si="0"/>
        <v>539</v>
      </c>
    </row>
    <row r="36" spans="1:8" x14ac:dyDescent="0.15">
      <c r="A36" s="4">
        <v>25</v>
      </c>
      <c r="B36" s="10">
        <v>73</v>
      </c>
      <c r="C36" s="14">
        <v>51</v>
      </c>
      <c r="D36" s="10">
        <f t="shared" si="1"/>
        <v>124</v>
      </c>
      <c r="E36" s="16">
        <v>80</v>
      </c>
      <c r="F36" s="20">
        <v>53</v>
      </c>
      <c r="G36" s="20">
        <v>74</v>
      </c>
      <c r="H36" s="10">
        <f t="shared" si="0"/>
        <v>127</v>
      </c>
    </row>
    <row r="37" spans="1:8" x14ac:dyDescent="0.15">
      <c r="A37" s="4">
        <v>26</v>
      </c>
      <c r="B37" s="10">
        <v>83</v>
      </c>
      <c r="C37" s="14">
        <v>83</v>
      </c>
      <c r="D37" s="10">
        <f t="shared" si="1"/>
        <v>166</v>
      </c>
      <c r="E37" s="16">
        <v>81</v>
      </c>
      <c r="F37" s="20">
        <v>51</v>
      </c>
      <c r="G37" s="20">
        <v>62</v>
      </c>
      <c r="H37" s="10">
        <f t="shared" si="0"/>
        <v>113</v>
      </c>
    </row>
    <row r="38" spans="1:8" x14ac:dyDescent="0.15">
      <c r="A38" s="4">
        <v>27</v>
      </c>
      <c r="B38" s="10">
        <v>71</v>
      </c>
      <c r="C38" s="14">
        <v>68</v>
      </c>
      <c r="D38" s="10">
        <f t="shared" si="1"/>
        <v>139</v>
      </c>
      <c r="E38" s="16">
        <v>82</v>
      </c>
      <c r="F38" s="20">
        <v>42</v>
      </c>
      <c r="G38" s="20">
        <v>64</v>
      </c>
      <c r="H38" s="10">
        <f t="shared" si="0"/>
        <v>106</v>
      </c>
    </row>
    <row r="39" spans="1:8" x14ac:dyDescent="0.15">
      <c r="A39" s="4">
        <v>28</v>
      </c>
      <c r="B39" s="10">
        <v>83</v>
      </c>
      <c r="C39" s="14">
        <v>96</v>
      </c>
      <c r="D39" s="10">
        <f t="shared" si="1"/>
        <v>179</v>
      </c>
      <c r="E39" s="16">
        <v>83</v>
      </c>
      <c r="F39" s="20">
        <v>45</v>
      </c>
      <c r="G39" s="20">
        <v>49</v>
      </c>
      <c r="H39" s="10">
        <f t="shared" si="0"/>
        <v>94</v>
      </c>
    </row>
    <row r="40" spans="1:8" x14ac:dyDescent="0.15">
      <c r="A40" s="4">
        <v>29</v>
      </c>
      <c r="B40" s="10">
        <v>99</v>
      </c>
      <c r="C40" s="14">
        <v>87</v>
      </c>
      <c r="D40" s="10">
        <f t="shared" si="1"/>
        <v>186</v>
      </c>
      <c r="E40" s="16">
        <v>84</v>
      </c>
      <c r="F40" s="20">
        <v>37</v>
      </c>
      <c r="G40" s="20">
        <v>62</v>
      </c>
      <c r="H40" s="10">
        <f t="shared" si="0"/>
        <v>99</v>
      </c>
    </row>
    <row r="41" spans="1:8" x14ac:dyDescent="0.15">
      <c r="A41" s="5" t="s">
        <v>29</v>
      </c>
      <c r="B41" s="9">
        <f>SUM(B42:B46)</f>
        <v>550</v>
      </c>
      <c r="C41" s="13">
        <f>SUM(C42:C46)</f>
        <v>509</v>
      </c>
      <c r="D41" s="9">
        <f t="shared" si="1"/>
        <v>1059</v>
      </c>
      <c r="E41" s="17" t="s">
        <v>31</v>
      </c>
      <c r="F41" s="9">
        <f>SUM(F42:F46)</f>
        <v>112</v>
      </c>
      <c r="G41" s="13">
        <f>SUM(G42:G46)</f>
        <v>227</v>
      </c>
      <c r="H41" s="9">
        <f t="shared" si="0"/>
        <v>339</v>
      </c>
    </row>
    <row r="42" spans="1:8" x14ac:dyDescent="0.15">
      <c r="A42" s="4">
        <v>30</v>
      </c>
      <c r="B42" s="10">
        <v>108</v>
      </c>
      <c r="C42" s="14">
        <v>102</v>
      </c>
      <c r="D42" s="10">
        <f t="shared" si="1"/>
        <v>210</v>
      </c>
      <c r="E42" s="16">
        <v>85</v>
      </c>
      <c r="F42" s="20">
        <v>30</v>
      </c>
      <c r="G42" s="20">
        <v>60</v>
      </c>
      <c r="H42" s="10">
        <f t="shared" si="0"/>
        <v>90</v>
      </c>
    </row>
    <row r="43" spans="1:8" x14ac:dyDescent="0.15">
      <c r="A43" s="4">
        <v>31</v>
      </c>
      <c r="B43" s="10">
        <v>106</v>
      </c>
      <c r="C43" s="14">
        <v>101</v>
      </c>
      <c r="D43" s="10">
        <f t="shared" si="1"/>
        <v>207</v>
      </c>
      <c r="E43" s="16">
        <v>86</v>
      </c>
      <c r="F43" s="20">
        <v>28</v>
      </c>
      <c r="G43" s="20">
        <v>49</v>
      </c>
      <c r="H43" s="10">
        <f t="shared" si="0"/>
        <v>77</v>
      </c>
    </row>
    <row r="44" spans="1:8" x14ac:dyDescent="0.15">
      <c r="A44" s="4">
        <v>32</v>
      </c>
      <c r="B44" s="10">
        <v>109</v>
      </c>
      <c r="C44" s="14">
        <v>94</v>
      </c>
      <c r="D44" s="10">
        <f t="shared" si="1"/>
        <v>203</v>
      </c>
      <c r="E44" s="16">
        <v>87</v>
      </c>
      <c r="F44" s="20">
        <v>21</v>
      </c>
      <c r="G44" s="20">
        <v>44</v>
      </c>
      <c r="H44" s="10">
        <f t="shared" si="0"/>
        <v>65</v>
      </c>
    </row>
    <row r="45" spans="1:8" x14ac:dyDescent="0.15">
      <c r="A45" s="4">
        <v>33</v>
      </c>
      <c r="B45" s="10">
        <v>104</v>
      </c>
      <c r="C45" s="14">
        <v>107</v>
      </c>
      <c r="D45" s="10">
        <f t="shared" si="1"/>
        <v>211</v>
      </c>
      <c r="E45" s="16">
        <v>88</v>
      </c>
      <c r="F45" s="20">
        <v>21</v>
      </c>
      <c r="G45" s="20">
        <v>34</v>
      </c>
      <c r="H45" s="10">
        <f t="shared" si="0"/>
        <v>55</v>
      </c>
    </row>
    <row r="46" spans="1:8" x14ac:dyDescent="0.15">
      <c r="A46" s="4">
        <v>34</v>
      </c>
      <c r="B46" s="10">
        <v>123</v>
      </c>
      <c r="C46" s="14">
        <v>105</v>
      </c>
      <c r="D46" s="10">
        <f t="shared" si="1"/>
        <v>228</v>
      </c>
      <c r="E46" s="16">
        <v>89</v>
      </c>
      <c r="F46" s="20">
        <v>12</v>
      </c>
      <c r="G46" s="20">
        <v>40</v>
      </c>
      <c r="H46" s="10">
        <f t="shared" si="0"/>
        <v>52</v>
      </c>
    </row>
    <row r="47" spans="1:8" x14ac:dyDescent="0.15">
      <c r="A47" s="5" t="s">
        <v>32</v>
      </c>
      <c r="B47" s="9">
        <f>SUM(B48:B52)</f>
        <v>639</v>
      </c>
      <c r="C47" s="13">
        <f>SUM(C48:C52)</f>
        <v>574</v>
      </c>
      <c r="D47" s="9">
        <f t="shared" si="1"/>
        <v>1213</v>
      </c>
      <c r="E47" s="17" t="s">
        <v>34</v>
      </c>
      <c r="F47" s="9">
        <f>SUM(F48:F52)</f>
        <v>37</v>
      </c>
      <c r="G47" s="13">
        <f>SUM(G48:G52)</f>
        <v>100</v>
      </c>
      <c r="H47" s="9">
        <f t="shared" si="0"/>
        <v>137</v>
      </c>
    </row>
    <row r="48" spans="1:8" x14ac:dyDescent="0.15">
      <c r="A48" s="4">
        <v>35</v>
      </c>
      <c r="B48" s="10">
        <v>115</v>
      </c>
      <c r="C48" s="14">
        <v>108</v>
      </c>
      <c r="D48" s="10">
        <f t="shared" si="1"/>
        <v>223</v>
      </c>
      <c r="E48" s="16">
        <v>90</v>
      </c>
      <c r="F48" s="20">
        <v>10</v>
      </c>
      <c r="G48" s="20">
        <v>24</v>
      </c>
      <c r="H48" s="10">
        <f t="shared" si="0"/>
        <v>34</v>
      </c>
    </row>
    <row r="49" spans="1:8" x14ac:dyDescent="0.15">
      <c r="A49" s="4">
        <v>36</v>
      </c>
      <c r="B49" s="10">
        <v>125</v>
      </c>
      <c r="C49" s="14">
        <v>106</v>
      </c>
      <c r="D49" s="10">
        <f t="shared" si="1"/>
        <v>231</v>
      </c>
      <c r="E49" s="16">
        <v>91</v>
      </c>
      <c r="F49" s="20">
        <v>9</v>
      </c>
      <c r="G49" s="20">
        <v>26</v>
      </c>
      <c r="H49" s="10">
        <f t="shared" si="0"/>
        <v>35</v>
      </c>
    </row>
    <row r="50" spans="1:8" x14ac:dyDescent="0.15">
      <c r="A50" s="4">
        <v>37</v>
      </c>
      <c r="B50" s="10">
        <v>115</v>
      </c>
      <c r="C50" s="14">
        <v>115</v>
      </c>
      <c r="D50" s="10">
        <f t="shared" si="1"/>
        <v>230</v>
      </c>
      <c r="E50" s="16">
        <v>92</v>
      </c>
      <c r="F50" s="20">
        <v>5</v>
      </c>
      <c r="G50" s="20">
        <v>29</v>
      </c>
      <c r="H50" s="10">
        <f t="shared" si="0"/>
        <v>34</v>
      </c>
    </row>
    <row r="51" spans="1:8" x14ac:dyDescent="0.15">
      <c r="A51" s="4">
        <v>38</v>
      </c>
      <c r="B51" s="10">
        <v>148</v>
      </c>
      <c r="C51" s="14">
        <v>126</v>
      </c>
      <c r="D51" s="10">
        <f t="shared" si="1"/>
        <v>274</v>
      </c>
      <c r="E51" s="16">
        <v>93</v>
      </c>
      <c r="F51" s="20">
        <v>8</v>
      </c>
      <c r="G51" s="20">
        <v>11</v>
      </c>
      <c r="H51" s="10">
        <f t="shared" si="0"/>
        <v>19</v>
      </c>
    </row>
    <row r="52" spans="1:8" x14ac:dyDescent="0.15">
      <c r="A52" s="4">
        <v>39</v>
      </c>
      <c r="B52" s="10">
        <v>136</v>
      </c>
      <c r="C52" s="14">
        <v>119</v>
      </c>
      <c r="D52" s="10">
        <f t="shared" si="1"/>
        <v>255</v>
      </c>
      <c r="E52" s="16">
        <v>94</v>
      </c>
      <c r="F52" s="20">
        <v>5</v>
      </c>
      <c r="G52" s="20">
        <v>10</v>
      </c>
      <c r="H52" s="10">
        <f t="shared" si="0"/>
        <v>15</v>
      </c>
    </row>
    <row r="53" spans="1:8" x14ac:dyDescent="0.15">
      <c r="A53" s="5" t="s">
        <v>15</v>
      </c>
      <c r="B53" s="9">
        <f>SUM(B54:B58)</f>
        <v>677</v>
      </c>
      <c r="C53" s="13">
        <f>SUM(C54:C58)</f>
        <v>574</v>
      </c>
      <c r="D53" s="9">
        <f t="shared" si="1"/>
        <v>1251</v>
      </c>
      <c r="E53" s="17" t="s">
        <v>37</v>
      </c>
      <c r="F53" s="9">
        <f>SUM(F54:F58)</f>
        <v>8</v>
      </c>
      <c r="G53" s="13">
        <f>SUM(G54:G58)</f>
        <v>24</v>
      </c>
      <c r="H53" s="9">
        <f t="shared" si="0"/>
        <v>32</v>
      </c>
    </row>
    <row r="54" spans="1:8" x14ac:dyDescent="0.15">
      <c r="A54" s="4">
        <v>40</v>
      </c>
      <c r="B54" s="10">
        <v>148</v>
      </c>
      <c r="C54" s="14">
        <v>121</v>
      </c>
      <c r="D54" s="10">
        <f t="shared" si="1"/>
        <v>269</v>
      </c>
      <c r="E54" s="16">
        <v>95</v>
      </c>
      <c r="F54" s="20">
        <v>1</v>
      </c>
      <c r="G54" s="20">
        <v>7</v>
      </c>
      <c r="H54" s="10">
        <f t="shared" si="0"/>
        <v>8</v>
      </c>
    </row>
    <row r="55" spans="1:8" x14ac:dyDescent="0.15">
      <c r="A55" s="4">
        <v>41</v>
      </c>
      <c r="B55" s="10">
        <v>146</v>
      </c>
      <c r="C55" s="14">
        <v>120</v>
      </c>
      <c r="D55" s="10">
        <f t="shared" si="1"/>
        <v>266</v>
      </c>
      <c r="E55" s="16">
        <v>96</v>
      </c>
      <c r="F55" s="20">
        <v>3</v>
      </c>
      <c r="G55" s="20">
        <v>6</v>
      </c>
      <c r="H55" s="10">
        <f t="shared" si="0"/>
        <v>9</v>
      </c>
    </row>
    <row r="56" spans="1:8" x14ac:dyDescent="0.15">
      <c r="A56" s="4">
        <v>42</v>
      </c>
      <c r="B56" s="10">
        <v>142</v>
      </c>
      <c r="C56" s="14">
        <v>124</v>
      </c>
      <c r="D56" s="10">
        <f t="shared" si="1"/>
        <v>266</v>
      </c>
      <c r="E56" s="16">
        <v>97</v>
      </c>
      <c r="F56" s="20">
        <v>1</v>
      </c>
      <c r="G56" s="20">
        <v>5</v>
      </c>
      <c r="H56" s="10">
        <f t="shared" si="0"/>
        <v>6</v>
      </c>
    </row>
    <row r="57" spans="1:8" x14ac:dyDescent="0.15">
      <c r="A57" s="4">
        <v>43</v>
      </c>
      <c r="B57" s="10">
        <v>131</v>
      </c>
      <c r="C57" s="14">
        <v>109</v>
      </c>
      <c r="D57" s="10">
        <f t="shared" si="1"/>
        <v>240</v>
      </c>
      <c r="E57" s="16">
        <v>98</v>
      </c>
      <c r="F57" s="20">
        <v>2</v>
      </c>
      <c r="G57" s="20">
        <v>4</v>
      </c>
      <c r="H57" s="10">
        <f t="shared" si="0"/>
        <v>6</v>
      </c>
    </row>
    <row r="58" spans="1:8" x14ac:dyDescent="0.15">
      <c r="A58" s="4">
        <v>44</v>
      </c>
      <c r="B58" s="10">
        <v>110</v>
      </c>
      <c r="C58" s="14">
        <v>100</v>
      </c>
      <c r="D58" s="10">
        <f t="shared" si="1"/>
        <v>210</v>
      </c>
      <c r="E58" s="16">
        <v>99</v>
      </c>
      <c r="F58" s="20">
        <v>1</v>
      </c>
      <c r="G58" s="20">
        <v>2</v>
      </c>
      <c r="H58" s="10">
        <f t="shared" si="0"/>
        <v>3</v>
      </c>
    </row>
    <row r="59" spans="1:8" x14ac:dyDescent="0.15">
      <c r="A59" s="5" t="s">
        <v>38</v>
      </c>
      <c r="B59" s="9">
        <f>SUM(B60:B64)</f>
        <v>573</v>
      </c>
      <c r="C59" s="13">
        <f>SUM(C60:C64)</f>
        <v>455</v>
      </c>
      <c r="D59" s="9">
        <f t="shared" si="1"/>
        <v>1028</v>
      </c>
      <c r="E59" s="17" t="s">
        <v>41</v>
      </c>
      <c r="F59" s="21">
        <v>0</v>
      </c>
      <c r="G59" s="21">
        <v>8</v>
      </c>
      <c r="H59" s="9">
        <f t="shared" si="0"/>
        <v>8</v>
      </c>
    </row>
    <row r="60" spans="1:8" x14ac:dyDescent="0.15">
      <c r="A60" s="4">
        <v>45</v>
      </c>
      <c r="B60" s="10">
        <v>136</v>
      </c>
      <c r="C60" s="14">
        <v>108</v>
      </c>
      <c r="D60" s="10">
        <f t="shared" si="1"/>
        <v>244</v>
      </c>
      <c r="E60" s="16"/>
      <c r="F60" s="20"/>
      <c r="G60" s="20"/>
      <c r="H60" s="10"/>
    </row>
    <row r="61" spans="1:8" x14ac:dyDescent="0.15">
      <c r="A61" s="4">
        <v>46</v>
      </c>
      <c r="B61" s="10">
        <v>111</v>
      </c>
      <c r="C61" s="14">
        <v>98</v>
      </c>
      <c r="D61" s="10">
        <f t="shared" si="1"/>
        <v>209</v>
      </c>
      <c r="E61" s="16"/>
      <c r="F61" s="22"/>
      <c r="G61" s="20"/>
      <c r="H61" s="10"/>
    </row>
    <row r="62" spans="1:8" x14ac:dyDescent="0.15">
      <c r="A62" s="4">
        <v>47</v>
      </c>
      <c r="B62" s="10">
        <v>116</v>
      </c>
      <c r="C62" s="14">
        <v>83</v>
      </c>
      <c r="D62" s="10">
        <f t="shared" si="1"/>
        <v>199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v>90</v>
      </c>
      <c r="C63" s="14">
        <v>79</v>
      </c>
      <c r="D63" s="10">
        <f t="shared" si="1"/>
        <v>169</v>
      </c>
      <c r="E63" s="16" t="s">
        <v>45</v>
      </c>
      <c r="F63" s="22">
        <v>1091</v>
      </c>
      <c r="G63" s="20">
        <v>1082</v>
      </c>
      <c r="H63" s="10">
        <f>+F63+G63</f>
        <v>2173</v>
      </c>
    </row>
    <row r="64" spans="1:8" x14ac:dyDescent="0.15">
      <c r="A64" s="4">
        <v>49</v>
      </c>
      <c r="B64" s="10">
        <v>120</v>
      </c>
      <c r="C64" s="14">
        <v>87</v>
      </c>
      <c r="D64" s="10">
        <f t="shared" si="1"/>
        <v>207</v>
      </c>
      <c r="E64" s="16" t="s">
        <v>33</v>
      </c>
      <c r="F64" s="22">
        <v>4976</v>
      </c>
      <c r="G64" s="20">
        <v>4564</v>
      </c>
      <c r="H64" s="10">
        <f>+F64+G64</f>
        <v>9540</v>
      </c>
    </row>
    <row r="65" spans="1:8" x14ac:dyDescent="0.15">
      <c r="A65" s="5" t="s">
        <v>28</v>
      </c>
      <c r="B65" s="9">
        <f>SUM(B66:B70)</f>
        <v>474</v>
      </c>
      <c r="C65" s="13">
        <f>SUM(C66:C70)</f>
        <v>444</v>
      </c>
      <c r="D65" s="9">
        <f t="shared" si="1"/>
        <v>918</v>
      </c>
      <c r="E65" s="16" t="s">
        <v>46</v>
      </c>
      <c r="F65" s="22">
        <v>1549</v>
      </c>
      <c r="G65" s="20">
        <v>2035</v>
      </c>
      <c r="H65" s="10">
        <f>+F65+G65</f>
        <v>3584</v>
      </c>
    </row>
    <row r="66" spans="1:8" x14ac:dyDescent="0.15">
      <c r="A66" s="4">
        <v>50</v>
      </c>
      <c r="B66" s="10">
        <v>104</v>
      </c>
      <c r="C66" s="14">
        <v>86</v>
      </c>
      <c r="D66" s="10">
        <f t="shared" si="1"/>
        <v>190</v>
      </c>
      <c r="E66" s="16"/>
      <c r="F66" s="22"/>
      <c r="G66" s="20"/>
      <c r="H66" s="10"/>
    </row>
    <row r="67" spans="1:8" x14ac:dyDescent="0.15">
      <c r="A67" s="4">
        <v>51</v>
      </c>
      <c r="B67" s="10">
        <v>92</v>
      </c>
      <c r="C67" s="14">
        <v>97</v>
      </c>
      <c r="D67" s="10">
        <f t="shared" si="1"/>
        <v>189</v>
      </c>
      <c r="E67" s="16"/>
      <c r="F67" s="22"/>
      <c r="G67" s="20"/>
      <c r="H67" s="10"/>
    </row>
    <row r="68" spans="1:8" x14ac:dyDescent="0.15">
      <c r="A68" s="4">
        <v>52</v>
      </c>
      <c r="B68" s="10">
        <v>99</v>
      </c>
      <c r="C68" s="14">
        <v>81</v>
      </c>
      <c r="D68" s="10">
        <f t="shared" si="1"/>
        <v>180</v>
      </c>
      <c r="E68" s="16"/>
      <c r="F68" s="22"/>
      <c r="G68" s="20"/>
      <c r="H68" s="10"/>
    </row>
    <row r="69" spans="1:8" x14ac:dyDescent="0.15">
      <c r="A69" s="4">
        <v>53</v>
      </c>
      <c r="B69" s="10">
        <v>83</v>
      </c>
      <c r="C69" s="14">
        <v>89</v>
      </c>
      <c r="D69" s="10">
        <f t="shared" si="1"/>
        <v>172</v>
      </c>
      <c r="E69" s="16"/>
      <c r="F69" s="22"/>
      <c r="G69" s="20"/>
      <c r="H69" s="10"/>
    </row>
    <row r="70" spans="1:8" x14ac:dyDescent="0.15">
      <c r="A70" s="6">
        <v>54</v>
      </c>
      <c r="B70" s="11">
        <v>96</v>
      </c>
      <c r="C70" s="15">
        <v>91</v>
      </c>
      <c r="D70" s="11">
        <f>+B70+C70</f>
        <v>187</v>
      </c>
      <c r="E70" s="18"/>
      <c r="F70" s="15"/>
      <c r="G70" s="23"/>
      <c r="H70" s="11"/>
    </row>
  </sheetData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0"/>
  <sheetViews>
    <sheetView topLeftCell="A55" workbookViewId="0">
      <selection activeCell="B1" sqref="B1"/>
    </sheetView>
  </sheetViews>
  <sheetFormatPr defaultRowHeight="13.5" x14ac:dyDescent="0.15"/>
  <sheetData>
    <row r="1" spans="1:8" x14ac:dyDescent="0.15">
      <c r="A1" s="1" t="s">
        <v>39</v>
      </c>
      <c r="B1" s="1"/>
      <c r="C1" s="1"/>
      <c r="D1" s="1" t="s">
        <v>0</v>
      </c>
      <c r="E1" s="1"/>
      <c r="F1" s="1"/>
      <c r="G1" s="1"/>
      <c r="H1" s="1"/>
    </row>
    <row r="2" spans="1:8" x14ac:dyDescent="0.15">
      <c r="A2" s="2" t="s">
        <v>47</v>
      </c>
      <c r="B2" s="1"/>
      <c r="C2" s="1"/>
      <c r="D2" s="1"/>
      <c r="E2" s="1"/>
      <c r="F2" s="1"/>
      <c r="G2" s="1"/>
      <c r="H2" s="1"/>
    </row>
    <row r="3" spans="1:8" x14ac:dyDescent="0.15">
      <c r="A3" s="3"/>
      <c r="B3" s="3" t="s">
        <v>6</v>
      </c>
      <c r="C3" s="31" t="s">
        <v>9</v>
      </c>
      <c r="D3" s="3" t="s">
        <v>3</v>
      </c>
      <c r="E3" s="3"/>
      <c r="F3" s="3" t="s">
        <v>6</v>
      </c>
      <c r="G3" s="31" t="s">
        <v>9</v>
      </c>
      <c r="H3" s="3" t="s">
        <v>3</v>
      </c>
    </row>
    <row r="4" spans="1:8" x14ac:dyDescent="0.15">
      <c r="A4" s="4" t="s">
        <v>1</v>
      </c>
      <c r="B4" s="8">
        <v>7712</v>
      </c>
      <c r="C4" s="14">
        <v>7711</v>
      </c>
      <c r="D4" s="10">
        <f>+B4+C4</f>
        <v>15423</v>
      </c>
      <c r="E4" s="16"/>
      <c r="F4" s="19"/>
      <c r="G4" s="19"/>
      <c r="H4" s="10"/>
    </row>
    <row r="5" spans="1:8" x14ac:dyDescent="0.15">
      <c r="A5" s="5" t="s">
        <v>16</v>
      </c>
      <c r="B5" s="9">
        <f>SUM(B6:B10)</f>
        <v>401</v>
      </c>
      <c r="C5" s="13">
        <f>SUM(C6:C10)</f>
        <v>409</v>
      </c>
      <c r="D5" s="9">
        <f>SUM(D6:D10)</f>
        <v>810</v>
      </c>
      <c r="E5" s="17" t="s">
        <v>14</v>
      </c>
      <c r="F5" s="9">
        <f>SUM(F6:F10)</f>
        <v>501</v>
      </c>
      <c r="G5" s="13">
        <f>SUM(G6:G10)</f>
        <v>488</v>
      </c>
      <c r="H5" s="9">
        <f t="shared" ref="H5:H59" si="0">+F5+G5</f>
        <v>989</v>
      </c>
    </row>
    <row r="6" spans="1:8" x14ac:dyDescent="0.15">
      <c r="A6" s="4">
        <v>0</v>
      </c>
      <c r="B6" s="10">
        <v>89</v>
      </c>
      <c r="C6" s="14">
        <v>84</v>
      </c>
      <c r="D6" s="10">
        <f t="shared" ref="D6:D69" si="1">+B6+C6</f>
        <v>173</v>
      </c>
      <c r="E6" s="16">
        <v>55</v>
      </c>
      <c r="F6" s="20">
        <v>114</v>
      </c>
      <c r="G6" s="20">
        <v>106</v>
      </c>
      <c r="H6" s="10">
        <f t="shared" si="0"/>
        <v>220</v>
      </c>
    </row>
    <row r="7" spans="1:8" x14ac:dyDescent="0.15">
      <c r="A7" s="4">
        <v>1</v>
      </c>
      <c r="B7" s="10">
        <v>76</v>
      </c>
      <c r="C7" s="14">
        <v>94</v>
      </c>
      <c r="D7" s="10">
        <f t="shared" si="1"/>
        <v>170</v>
      </c>
      <c r="E7" s="16">
        <v>56</v>
      </c>
      <c r="F7" s="20">
        <v>96</v>
      </c>
      <c r="G7" s="20">
        <v>96</v>
      </c>
      <c r="H7" s="10">
        <f t="shared" si="0"/>
        <v>192</v>
      </c>
    </row>
    <row r="8" spans="1:8" x14ac:dyDescent="0.15">
      <c r="A8" s="4">
        <v>2</v>
      </c>
      <c r="B8" s="10">
        <v>76</v>
      </c>
      <c r="C8" s="14">
        <v>78</v>
      </c>
      <c r="D8" s="10">
        <f t="shared" si="1"/>
        <v>154</v>
      </c>
      <c r="E8" s="16">
        <v>57</v>
      </c>
      <c r="F8" s="20">
        <v>96</v>
      </c>
      <c r="G8" s="20">
        <v>88</v>
      </c>
      <c r="H8" s="10">
        <f t="shared" si="0"/>
        <v>184</v>
      </c>
    </row>
    <row r="9" spans="1:8" x14ac:dyDescent="0.15">
      <c r="A9" s="4">
        <v>3</v>
      </c>
      <c r="B9" s="10">
        <v>84</v>
      </c>
      <c r="C9" s="14">
        <v>88</v>
      </c>
      <c r="D9" s="10">
        <f t="shared" si="1"/>
        <v>172</v>
      </c>
      <c r="E9" s="16">
        <v>58</v>
      </c>
      <c r="F9" s="20">
        <v>98</v>
      </c>
      <c r="G9" s="20">
        <v>92</v>
      </c>
      <c r="H9" s="10">
        <f t="shared" si="0"/>
        <v>190</v>
      </c>
    </row>
    <row r="10" spans="1:8" x14ac:dyDescent="0.15">
      <c r="A10" s="4">
        <v>4</v>
      </c>
      <c r="B10" s="10">
        <v>76</v>
      </c>
      <c r="C10" s="14">
        <v>65</v>
      </c>
      <c r="D10" s="10">
        <f t="shared" si="1"/>
        <v>141</v>
      </c>
      <c r="E10" s="16">
        <v>59</v>
      </c>
      <c r="F10" s="20">
        <v>97</v>
      </c>
      <c r="G10" s="20">
        <v>106</v>
      </c>
      <c r="H10" s="10">
        <f t="shared" si="0"/>
        <v>203</v>
      </c>
    </row>
    <row r="11" spans="1:8" x14ac:dyDescent="0.15">
      <c r="A11" s="5" t="s">
        <v>11</v>
      </c>
      <c r="B11" s="9">
        <f>SUM(B12:B16)</f>
        <v>351</v>
      </c>
      <c r="C11" s="13">
        <f>SUM(C12:C16)</f>
        <v>359</v>
      </c>
      <c r="D11" s="9">
        <f t="shared" si="1"/>
        <v>710</v>
      </c>
      <c r="E11" s="17" t="s">
        <v>17</v>
      </c>
      <c r="F11" s="9">
        <f>SUM(F12:F16)</f>
        <v>555</v>
      </c>
      <c r="G11" s="13">
        <f>SUM(G12:G16)</f>
        <v>606</v>
      </c>
      <c r="H11" s="9">
        <f t="shared" si="0"/>
        <v>1161</v>
      </c>
    </row>
    <row r="12" spans="1:8" x14ac:dyDescent="0.15">
      <c r="A12" s="4">
        <v>5</v>
      </c>
      <c r="B12" s="10">
        <v>77</v>
      </c>
      <c r="C12" s="14">
        <v>74</v>
      </c>
      <c r="D12" s="10">
        <f t="shared" si="1"/>
        <v>151</v>
      </c>
      <c r="E12" s="16">
        <v>60</v>
      </c>
      <c r="F12" s="20">
        <v>103</v>
      </c>
      <c r="G12" s="20">
        <v>87</v>
      </c>
      <c r="H12" s="10">
        <f t="shared" si="0"/>
        <v>190</v>
      </c>
    </row>
    <row r="13" spans="1:8" x14ac:dyDescent="0.15">
      <c r="A13" s="4">
        <v>6</v>
      </c>
      <c r="B13" s="10">
        <v>66</v>
      </c>
      <c r="C13" s="14">
        <v>76</v>
      </c>
      <c r="D13" s="10">
        <f t="shared" si="1"/>
        <v>142</v>
      </c>
      <c r="E13" s="16">
        <v>61</v>
      </c>
      <c r="F13" s="20">
        <v>103</v>
      </c>
      <c r="G13" s="20">
        <v>119</v>
      </c>
      <c r="H13" s="10">
        <f t="shared" si="0"/>
        <v>222</v>
      </c>
    </row>
    <row r="14" spans="1:8" x14ac:dyDescent="0.15">
      <c r="A14" s="4">
        <v>7</v>
      </c>
      <c r="B14" s="10">
        <v>68</v>
      </c>
      <c r="C14" s="14">
        <v>61</v>
      </c>
      <c r="D14" s="10">
        <f t="shared" si="1"/>
        <v>129</v>
      </c>
      <c r="E14" s="16">
        <v>62</v>
      </c>
      <c r="F14" s="20">
        <v>104</v>
      </c>
      <c r="G14" s="20">
        <v>113</v>
      </c>
      <c r="H14" s="10">
        <f t="shared" si="0"/>
        <v>217</v>
      </c>
    </row>
    <row r="15" spans="1:8" x14ac:dyDescent="0.15">
      <c r="A15" s="4">
        <v>8</v>
      </c>
      <c r="B15" s="10">
        <v>68</v>
      </c>
      <c r="C15" s="14">
        <v>79</v>
      </c>
      <c r="D15" s="10">
        <f t="shared" si="1"/>
        <v>147</v>
      </c>
      <c r="E15" s="16">
        <v>63</v>
      </c>
      <c r="F15" s="20">
        <v>110</v>
      </c>
      <c r="G15" s="20">
        <v>144</v>
      </c>
      <c r="H15" s="10">
        <f t="shared" si="0"/>
        <v>254</v>
      </c>
    </row>
    <row r="16" spans="1:8" x14ac:dyDescent="0.15">
      <c r="A16" s="4">
        <v>9</v>
      </c>
      <c r="B16" s="10">
        <v>72</v>
      </c>
      <c r="C16" s="14">
        <v>69</v>
      </c>
      <c r="D16" s="10">
        <f t="shared" si="1"/>
        <v>141</v>
      </c>
      <c r="E16" s="16">
        <v>64</v>
      </c>
      <c r="F16" s="20">
        <v>135</v>
      </c>
      <c r="G16" s="20">
        <v>143</v>
      </c>
      <c r="H16" s="10">
        <f t="shared" si="0"/>
        <v>278</v>
      </c>
    </row>
    <row r="17" spans="1:8" x14ac:dyDescent="0.15">
      <c r="A17" s="5" t="s">
        <v>18</v>
      </c>
      <c r="B17" s="9">
        <f>SUM(B18:B22)</f>
        <v>353</v>
      </c>
      <c r="C17" s="13">
        <f>SUM(C18:C22)</f>
        <v>313</v>
      </c>
      <c r="D17" s="9">
        <f t="shared" si="1"/>
        <v>666</v>
      </c>
      <c r="E17" s="17" t="s">
        <v>19</v>
      </c>
      <c r="F17" s="9">
        <f>SUM(F18:F22)</f>
        <v>451</v>
      </c>
      <c r="G17" s="13">
        <f>SUM(G18:G22)</f>
        <v>488</v>
      </c>
      <c r="H17" s="9">
        <f t="shared" si="0"/>
        <v>939</v>
      </c>
    </row>
    <row r="18" spans="1:8" x14ac:dyDescent="0.15">
      <c r="A18" s="4">
        <v>10</v>
      </c>
      <c r="B18" s="10">
        <v>63</v>
      </c>
      <c r="C18" s="14">
        <v>67</v>
      </c>
      <c r="D18" s="10">
        <f t="shared" si="1"/>
        <v>130</v>
      </c>
      <c r="E18" s="16">
        <v>65</v>
      </c>
      <c r="F18" s="20">
        <v>128</v>
      </c>
      <c r="G18" s="20">
        <v>113</v>
      </c>
      <c r="H18" s="10">
        <f t="shared" si="0"/>
        <v>241</v>
      </c>
    </row>
    <row r="19" spans="1:8" x14ac:dyDescent="0.15">
      <c r="A19" s="4">
        <v>11</v>
      </c>
      <c r="B19" s="10">
        <v>83</v>
      </c>
      <c r="C19" s="14">
        <v>79</v>
      </c>
      <c r="D19" s="10">
        <f t="shared" si="1"/>
        <v>162</v>
      </c>
      <c r="E19" s="16">
        <v>66</v>
      </c>
      <c r="F19" s="20">
        <v>107</v>
      </c>
      <c r="G19" s="20">
        <v>107</v>
      </c>
      <c r="H19" s="10">
        <f t="shared" si="0"/>
        <v>214</v>
      </c>
    </row>
    <row r="20" spans="1:8" x14ac:dyDescent="0.15">
      <c r="A20" s="4">
        <v>12</v>
      </c>
      <c r="B20" s="10">
        <v>66</v>
      </c>
      <c r="C20" s="14">
        <v>50</v>
      </c>
      <c r="D20" s="10">
        <f t="shared" si="1"/>
        <v>116</v>
      </c>
      <c r="E20" s="16">
        <v>67</v>
      </c>
      <c r="F20" s="20">
        <v>65</v>
      </c>
      <c r="G20" s="20">
        <v>93</v>
      </c>
      <c r="H20" s="10">
        <f t="shared" si="0"/>
        <v>158</v>
      </c>
    </row>
    <row r="21" spans="1:8" x14ac:dyDescent="0.15">
      <c r="A21" s="4">
        <v>13</v>
      </c>
      <c r="B21" s="10">
        <v>75</v>
      </c>
      <c r="C21" s="14">
        <v>54</v>
      </c>
      <c r="D21" s="10">
        <f t="shared" si="1"/>
        <v>129</v>
      </c>
      <c r="E21" s="16">
        <v>68</v>
      </c>
      <c r="F21" s="20">
        <v>71</v>
      </c>
      <c r="G21" s="20">
        <v>82</v>
      </c>
      <c r="H21" s="10">
        <f t="shared" si="0"/>
        <v>153</v>
      </c>
    </row>
    <row r="22" spans="1:8" x14ac:dyDescent="0.15">
      <c r="A22" s="4">
        <v>14</v>
      </c>
      <c r="B22" s="10">
        <v>66</v>
      </c>
      <c r="C22" s="14">
        <v>63</v>
      </c>
      <c r="D22" s="10">
        <f t="shared" si="1"/>
        <v>129</v>
      </c>
      <c r="E22" s="16">
        <v>69</v>
      </c>
      <c r="F22" s="20">
        <v>80</v>
      </c>
      <c r="G22" s="20">
        <v>93</v>
      </c>
      <c r="H22" s="10">
        <f t="shared" si="0"/>
        <v>173</v>
      </c>
    </row>
    <row r="23" spans="1:8" x14ac:dyDescent="0.15">
      <c r="A23" s="5" t="s">
        <v>21</v>
      </c>
      <c r="B23" s="9">
        <f>SUM(B24:B28)</f>
        <v>320</v>
      </c>
      <c r="C23" s="13">
        <f>SUM(C24:C28)</f>
        <v>311</v>
      </c>
      <c r="D23" s="9">
        <f t="shared" si="1"/>
        <v>631</v>
      </c>
      <c r="E23" s="17" t="s">
        <v>24</v>
      </c>
      <c r="F23" s="9">
        <f>SUM(F24:F28)</f>
        <v>349</v>
      </c>
      <c r="G23" s="13">
        <f>SUM(G24:G28)</f>
        <v>457</v>
      </c>
      <c r="H23" s="9">
        <f t="shared" si="0"/>
        <v>806</v>
      </c>
    </row>
    <row r="24" spans="1:8" x14ac:dyDescent="0.15">
      <c r="A24" s="4">
        <v>15</v>
      </c>
      <c r="B24" s="10">
        <v>55</v>
      </c>
      <c r="C24" s="14">
        <v>62</v>
      </c>
      <c r="D24" s="10">
        <f t="shared" si="1"/>
        <v>117</v>
      </c>
      <c r="E24" s="16">
        <v>70</v>
      </c>
      <c r="F24" s="20">
        <v>76</v>
      </c>
      <c r="G24" s="20">
        <v>85</v>
      </c>
      <c r="H24" s="10">
        <f t="shared" si="0"/>
        <v>161</v>
      </c>
    </row>
    <row r="25" spans="1:8" x14ac:dyDescent="0.15">
      <c r="A25" s="4">
        <v>16</v>
      </c>
      <c r="B25" s="10">
        <v>67</v>
      </c>
      <c r="C25" s="14">
        <v>68</v>
      </c>
      <c r="D25" s="10">
        <f t="shared" si="1"/>
        <v>135</v>
      </c>
      <c r="E25" s="16">
        <v>71</v>
      </c>
      <c r="F25" s="20">
        <v>77</v>
      </c>
      <c r="G25" s="20">
        <v>93</v>
      </c>
      <c r="H25" s="10">
        <f t="shared" si="0"/>
        <v>170</v>
      </c>
    </row>
    <row r="26" spans="1:8" x14ac:dyDescent="0.15">
      <c r="A26" s="4">
        <v>17</v>
      </c>
      <c r="B26" s="10">
        <v>52</v>
      </c>
      <c r="C26" s="14">
        <v>63</v>
      </c>
      <c r="D26" s="10">
        <f t="shared" si="1"/>
        <v>115</v>
      </c>
      <c r="E26" s="16">
        <v>72</v>
      </c>
      <c r="F26" s="20">
        <v>76</v>
      </c>
      <c r="G26" s="20">
        <v>94</v>
      </c>
      <c r="H26" s="10">
        <f t="shared" si="0"/>
        <v>170</v>
      </c>
    </row>
    <row r="27" spans="1:8" x14ac:dyDescent="0.15">
      <c r="A27" s="4">
        <v>18</v>
      </c>
      <c r="B27" s="10">
        <v>69</v>
      </c>
      <c r="C27" s="14">
        <v>59</v>
      </c>
      <c r="D27" s="10">
        <f t="shared" si="1"/>
        <v>128</v>
      </c>
      <c r="E27" s="16">
        <v>73</v>
      </c>
      <c r="F27" s="20">
        <v>70</v>
      </c>
      <c r="G27" s="20">
        <v>94</v>
      </c>
      <c r="H27" s="10">
        <f t="shared" si="0"/>
        <v>164</v>
      </c>
    </row>
    <row r="28" spans="1:8" x14ac:dyDescent="0.15">
      <c r="A28" s="4">
        <v>19</v>
      </c>
      <c r="B28" s="10">
        <v>77</v>
      </c>
      <c r="C28" s="14">
        <v>59</v>
      </c>
      <c r="D28" s="10">
        <f t="shared" si="1"/>
        <v>136</v>
      </c>
      <c r="E28" s="16">
        <v>74</v>
      </c>
      <c r="F28" s="20">
        <v>50</v>
      </c>
      <c r="G28" s="20">
        <v>91</v>
      </c>
      <c r="H28" s="10">
        <f t="shared" si="0"/>
        <v>141</v>
      </c>
    </row>
    <row r="29" spans="1:8" x14ac:dyDescent="0.15">
      <c r="A29" s="5" t="s">
        <v>22</v>
      </c>
      <c r="B29" s="9">
        <f>SUM(B30:B34)</f>
        <v>310</v>
      </c>
      <c r="C29" s="13">
        <f>SUM(C30:C34)</f>
        <v>246</v>
      </c>
      <c r="D29" s="9">
        <f t="shared" si="1"/>
        <v>556</v>
      </c>
      <c r="E29" s="17" t="s">
        <v>25</v>
      </c>
      <c r="F29" s="9">
        <f>SUM(F30:F34)</f>
        <v>319</v>
      </c>
      <c r="G29" s="13">
        <f>SUM(G30:G34)</f>
        <v>392</v>
      </c>
      <c r="H29" s="9">
        <f t="shared" si="0"/>
        <v>711</v>
      </c>
    </row>
    <row r="30" spans="1:8" x14ac:dyDescent="0.15">
      <c r="A30" s="4">
        <v>20</v>
      </c>
      <c r="B30" s="10">
        <v>58</v>
      </c>
      <c r="C30" s="14">
        <v>55</v>
      </c>
      <c r="D30" s="10">
        <f t="shared" si="1"/>
        <v>113</v>
      </c>
      <c r="E30" s="16">
        <v>75</v>
      </c>
      <c r="F30" s="20">
        <v>70</v>
      </c>
      <c r="G30" s="20">
        <v>69</v>
      </c>
      <c r="H30" s="10">
        <f t="shared" si="0"/>
        <v>139</v>
      </c>
    </row>
    <row r="31" spans="1:8" x14ac:dyDescent="0.15">
      <c r="A31" s="4">
        <v>21</v>
      </c>
      <c r="B31" s="10">
        <v>56</v>
      </c>
      <c r="C31" s="14">
        <v>45</v>
      </c>
      <c r="D31" s="10">
        <f t="shared" si="1"/>
        <v>101</v>
      </c>
      <c r="E31" s="16">
        <v>76</v>
      </c>
      <c r="F31" s="20">
        <v>70</v>
      </c>
      <c r="G31" s="20">
        <v>88</v>
      </c>
      <c r="H31" s="10">
        <f t="shared" si="0"/>
        <v>158</v>
      </c>
    </row>
    <row r="32" spans="1:8" x14ac:dyDescent="0.15">
      <c r="A32" s="4">
        <v>22</v>
      </c>
      <c r="B32" s="10">
        <v>64</v>
      </c>
      <c r="C32" s="14">
        <v>45</v>
      </c>
      <c r="D32" s="10">
        <f t="shared" si="1"/>
        <v>109</v>
      </c>
      <c r="E32" s="16">
        <v>77</v>
      </c>
      <c r="F32" s="20">
        <v>50</v>
      </c>
      <c r="G32" s="20">
        <v>72</v>
      </c>
      <c r="H32" s="10">
        <f t="shared" si="0"/>
        <v>122</v>
      </c>
    </row>
    <row r="33" spans="1:8" x14ac:dyDescent="0.15">
      <c r="A33" s="4">
        <v>23</v>
      </c>
      <c r="B33" s="10">
        <v>57</v>
      </c>
      <c r="C33" s="14">
        <v>57</v>
      </c>
      <c r="D33" s="10">
        <f t="shared" si="1"/>
        <v>114</v>
      </c>
      <c r="E33" s="16">
        <v>78</v>
      </c>
      <c r="F33" s="20">
        <v>72</v>
      </c>
      <c r="G33" s="20">
        <v>84</v>
      </c>
      <c r="H33" s="10">
        <f t="shared" si="0"/>
        <v>156</v>
      </c>
    </row>
    <row r="34" spans="1:8" x14ac:dyDescent="0.15">
      <c r="A34" s="4">
        <v>24</v>
      </c>
      <c r="B34" s="10">
        <v>75</v>
      </c>
      <c r="C34" s="14">
        <v>44</v>
      </c>
      <c r="D34" s="10">
        <f t="shared" si="1"/>
        <v>119</v>
      </c>
      <c r="E34" s="16">
        <v>79</v>
      </c>
      <c r="F34" s="20">
        <v>57</v>
      </c>
      <c r="G34" s="20">
        <v>79</v>
      </c>
      <c r="H34" s="10">
        <f t="shared" si="0"/>
        <v>136</v>
      </c>
    </row>
    <row r="35" spans="1:8" x14ac:dyDescent="0.15">
      <c r="A35" s="5" t="s">
        <v>26</v>
      </c>
      <c r="B35" s="9">
        <f>SUM(B36:B40)</f>
        <v>443</v>
      </c>
      <c r="C35" s="13">
        <f>SUM(C36:C40)</f>
        <v>411</v>
      </c>
      <c r="D35" s="9">
        <f t="shared" si="1"/>
        <v>854</v>
      </c>
      <c r="E35" s="17" t="s">
        <v>27</v>
      </c>
      <c r="F35" s="9">
        <f>SUM(F36:F40)</f>
        <v>227</v>
      </c>
      <c r="G35" s="13">
        <f>SUM(G36:G40)</f>
        <v>314</v>
      </c>
      <c r="H35" s="9">
        <f t="shared" si="0"/>
        <v>541</v>
      </c>
    </row>
    <row r="36" spans="1:8" x14ac:dyDescent="0.15">
      <c r="A36" s="4">
        <v>25</v>
      </c>
      <c r="B36" s="10">
        <v>82</v>
      </c>
      <c r="C36" s="14">
        <v>75</v>
      </c>
      <c r="D36" s="10">
        <f t="shared" si="1"/>
        <v>157</v>
      </c>
      <c r="E36" s="16">
        <v>80</v>
      </c>
      <c r="F36" s="20">
        <v>56</v>
      </c>
      <c r="G36" s="20">
        <v>63</v>
      </c>
      <c r="H36" s="10">
        <f t="shared" si="0"/>
        <v>119</v>
      </c>
    </row>
    <row r="37" spans="1:8" x14ac:dyDescent="0.15">
      <c r="A37" s="4">
        <v>26</v>
      </c>
      <c r="B37" s="10">
        <v>71</v>
      </c>
      <c r="C37" s="14">
        <v>64</v>
      </c>
      <c r="D37" s="10">
        <f t="shared" si="1"/>
        <v>135</v>
      </c>
      <c r="E37" s="16">
        <v>81</v>
      </c>
      <c r="F37" s="20">
        <v>46</v>
      </c>
      <c r="G37" s="20">
        <v>67</v>
      </c>
      <c r="H37" s="10">
        <f t="shared" si="0"/>
        <v>113</v>
      </c>
    </row>
    <row r="38" spans="1:8" x14ac:dyDescent="0.15">
      <c r="A38" s="4">
        <v>27</v>
      </c>
      <c r="B38" s="10">
        <v>85</v>
      </c>
      <c r="C38" s="14">
        <v>87</v>
      </c>
      <c r="D38" s="10">
        <f t="shared" si="1"/>
        <v>172</v>
      </c>
      <c r="E38" s="16">
        <v>82</v>
      </c>
      <c r="F38" s="20">
        <v>48</v>
      </c>
      <c r="G38" s="20">
        <v>51</v>
      </c>
      <c r="H38" s="10">
        <f t="shared" si="0"/>
        <v>99</v>
      </c>
    </row>
    <row r="39" spans="1:8" x14ac:dyDescent="0.15">
      <c r="A39" s="4">
        <v>28</v>
      </c>
      <c r="B39" s="10">
        <v>104</v>
      </c>
      <c r="C39" s="14">
        <v>83</v>
      </c>
      <c r="D39" s="10">
        <f t="shared" si="1"/>
        <v>187</v>
      </c>
      <c r="E39" s="16">
        <v>83</v>
      </c>
      <c r="F39" s="20">
        <v>42</v>
      </c>
      <c r="G39" s="20">
        <v>68</v>
      </c>
      <c r="H39" s="10">
        <f t="shared" si="0"/>
        <v>110</v>
      </c>
    </row>
    <row r="40" spans="1:8" x14ac:dyDescent="0.15">
      <c r="A40" s="4">
        <v>29</v>
      </c>
      <c r="B40" s="10">
        <v>101</v>
      </c>
      <c r="C40" s="14">
        <v>102</v>
      </c>
      <c r="D40" s="10">
        <f t="shared" si="1"/>
        <v>203</v>
      </c>
      <c r="E40" s="16">
        <v>84</v>
      </c>
      <c r="F40" s="20">
        <v>35</v>
      </c>
      <c r="G40" s="20">
        <v>65</v>
      </c>
      <c r="H40" s="10">
        <f t="shared" si="0"/>
        <v>100</v>
      </c>
    </row>
    <row r="41" spans="1:8" x14ac:dyDescent="0.15">
      <c r="A41" s="5" t="s">
        <v>29</v>
      </c>
      <c r="B41" s="9">
        <f>SUM(B42:B46)</f>
        <v>565</v>
      </c>
      <c r="C41" s="13">
        <f>SUM(C42:C46)</f>
        <v>520</v>
      </c>
      <c r="D41" s="9">
        <f t="shared" si="1"/>
        <v>1085</v>
      </c>
      <c r="E41" s="17" t="s">
        <v>31</v>
      </c>
      <c r="F41" s="9">
        <f>SUM(F42:F46)</f>
        <v>119</v>
      </c>
      <c r="G41" s="13">
        <f>SUM(G42:G46)</f>
        <v>209</v>
      </c>
      <c r="H41" s="9">
        <f t="shared" si="0"/>
        <v>328</v>
      </c>
    </row>
    <row r="42" spans="1:8" x14ac:dyDescent="0.15">
      <c r="A42" s="4">
        <v>30</v>
      </c>
      <c r="B42" s="10">
        <v>113</v>
      </c>
      <c r="C42" s="14">
        <v>97</v>
      </c>
      <c r="D42" s="10">
        <f t="shared" si="1"/>
        <v>210</v>
      </c>
      <c r="E42" s="16">
        <v>85</v>
      </c>
      <c r="F42" s="20">
        <v>34</v>
      </c>
      <c r="G42" s="20">
        <v>54</v>
      </c>
      <c r="H42" s="10">
        <f t="shared" si="0"/>
        <v>88</v>
      </c>
    </row>
    <row r="43" spans="1:8" x14ac:dyDescent="0.15">
      <c r="A43" s="4">
        <v>31</v>
      </c>
      <c r="B43" s="10">
        <v>100</v>
      </c>
      <c r="C43" s="14">
        <v>99</v>
      </c>
      <c r="D43" s="10">
        <f t="shared" si="1"/>
        <v>199</v>
      </c>
      <c r="E43" s="16">
        <v>86</v>
      </c>
      <c r="F43" s="20">
        <v>29</v>
      </c>
      <c r="G43" s="20">
        <v>45</v>
      </c>
      <c r="H43" s="10">
        <f t="shared" si="0"/>
        <v>74</v>
      </c>
    </row>
    <row r="44" spans="1:8" x14ac:dyDescent="0.15">
      <c r="A44" s="4">
        <v>32</v>
      </c>
      <c r="B44" s="10">
        <v>107</v>
      </c>
      <c r="C44" s="14">
        <v>108</v>
      </c>
      <c r="D44" s="10">
        <f t="shared" si="1"/>
        <v>215</v>
      </c>
      <c r="E44" s="16">
        <v>87</v>
      </c>
      <c r="F44" s="20">
        <v>27</v>
      </c>
      <c r="G44" s="20">
        <v>41</v>
      </c>
      <c r="H44" s="10">
        <f t="shared" si="0"/>
        <v>68</v>
      </c>
    </row>
    <row r="45" spans="1:8" x14ac:dyDescent="0.15">
      <c r="A45" s="4">
        <v>33</v>
      </c>
      <c r="B45" s="10">
        <v>125</v>
      </c>
      <c r="C45" s="14">
        <v>108</v>
      </c>
      <c r="D45" s="10">
        <f t="shared" si="1"/>
        <v>233</v>
      </c>
      <c r="E45" s="16">
        <v>88</v>
      </c>
      <c r="F45" s="20">
        <v>15</v>
      </c>
      <c r="G45" s="20">
        <v>42</v>
      </c>
      <c r="H45" s="10">
        <f t="shared" si="0"/>
        <v>57</v>
      </c>
    </row>
    <row r="46" spans="1:8" x14ac:dyDescent="0.15">
      <c r="A46" s="4">
        <v>34</v>
      </c>
      <c r="B46" s="10">
        <v>120</v>
      </c>
      <c r="C46" s="14">
        <v>108</v>
      </c>
      <c r="D46" s="10">
        <f t="shared" si="1"/>
        <v>228</v>
      </c>
      <c r="E46" s="16">
        <v>89</v>
      </c>
      <c r="F46" s="20">
        <v>14</v>
      </c>
      <c r="G46" s="20">
        <v>27</v>
      </c>
      <c r="H46" s="10">
        <f t="shared" si="0"/>
        <v>41</v>
      </c>
    </row>
    <row r="47" spans="1:8" x14ac:dyDescent="0.15">
      <c r="A47" s="5" t="s">
        <v>32</v>
      </c>
      <c r="B47" s="9">
        <f>SUM(B48:B52)</f>
        <v>683</v>
      </c>
      <c r="C47" s="13">
        <f>SUM(C48:C52)</f>
        <v>609</v>
      </c>
      <c r="D47" s="9">
        <f t="shared" si="1"/>
        <v>1292</v>
      </c>
      <c r="E47" s="17" t="s">
        <v>34</v>
      </c>
      <c r="F47" s="9">
        <f>SUM(F48:F52)</f>
        <v>36</v>
      </c>
      <c r="G47" s="13">
        <f>SUM(G48:G52)</f>
        <v>93</v>
      </c>
      <c r="H47" s="9">
        <f t="shared" si="0"/>
        <v>129</v>
      </c>
    </row>
    <row r="48" spans="1:8" x14ac:dyDescent="0.15">
      <c r="A48" s="4">
        <v>35</v>
      </c>
      <c r="B48" s="10">
        <v>136</v>
      </c>
      <c r="C48" s="14">
        <v>116</v>
      </c>
      <c r="D48" s="10">
        <f t="shared" si="1"/>
        <v>252</v>
      </c>
      <c r="E48" s="16">
        <v>90</v>
      </c>
      <c r="F48" s="20">
        <v>11</v>
      </c>
      <c r="G48" s="20">
        <v>27</v>
      </c>
      <c r="H48" s="10">
        <f t="shared" si="0"/>
        <v>38</v>
      </c>
    </row>
    <row r="49" spans="1:8" x14ac:dyDescent="0.15">
      <c r="A49" s="4">
        <v>36</v>
      </c>
      <c r="B49" s="10">
        <v>118</v>
      </c>
      <c r="C49" s="14">
        <v>119</v>
      </c>
      <c r="D49" s="10">
        <f t="shared" si="1"/>
        <v>237</v>
      </c>
      <c r="E49" s="16">
        <v>91</v>
      </c>
      <c r="F49" s="20">
        <v>8</v>
      </c>
      <c r="G49" s="20">
        <v>32</v>
      </c>
      <c r="H49" s="10">
        <f t="shared" si="0"/>
        <v>40</v>
      </c>
    </row>
    <row r="50" spans="1:8" x14ac:dyDescent="0.15">
      <c r="A50" s="4">
        <v>37</v>
      </c>
      <c r="B50" s="10">
        <v>145</v>
      </c>
      <c r="C50" s="14">
        <v>132</v>
      </c>
      <c r="D50" s="10">
        <f t="shared" si="1"/>
        <v>277</v>
      </c>
      <c r="E50" s="16">
        <v>92</v>
      </c>
      <c r="F50" s="20">
        <v>10</v>
      </c>
      <c r="G50" s="20">
        <v>14</v>
      </c>
      <c r="H50" s="10">
        <f t="shared" si="0"/>
        <v>24</v>
      </c>
    </row>
    <row r="51" spans="1:8" x14ac:dyDescent="0.15">
      <c r="A51" s="4">
        <v>38</v>
      </c>
      <c r="B51" s="10">
        <v>140</v>
      </c>
      <c r="C51" s="14">
        <v>118</v>
      </c>
      <c r="D51" s="10">
        <f t="shared" si="1"/>
        <v>258</v>
      </c>
      <c r="E51" s="16">
        <v>93</v>
      </c>
      <c r="F51" s="20">
        <v>5</v>
      </c>
      <c r="G51" s="20">
        <v>10</v>
      </c>
      <c r="H51" s="10">
        <f t="shared" si="0"/>
        <v>15</v>
      </c>
    </row>
    <row r="52" spans="1:8" x14ac:dyDescent="0.15">
      <c r="A52" s="4">
        <v>39</v>
      </c>
      <c r="B52" s="10">
        <v>144</v>
      </c>
      <c r="C52" s="14">
        <v>124</v>
      </c>
      <c r="D52" s="10">
        <f t="shared" si="1"/>
        <v>268</v>
      </c>
      <c r="E52" s="16">
        <v>94</v>
      </c>
      <c r="F52" s="20">
        <v>2</v>
      </c>
      <c r="G52" s="20">
        <v>10</v>
      </c>
      <c r="H52" s="10">
        <f t="shared" si="0"/>
        <v>12</v>
      </c>
    </row>
    <row r="53" spans="1:8" x14ac:dyDescent="0.15">
      <c r="A53" s="5" t="s">
        <v>15</v>
      </c>
      <c r="B53" s="9">
        <f>SUM(B54:B58)</f>
        <v>679</v>
      </c>
      <c r="C53" s="13">
        <f>SUM(C54:C58)</f>
        <v>574</v>
      </c>
      <c r="D53" s="9">
        <f t="shared" si="1"/>
        <v>1253</v>
      </c>
      <c r="E53" s="17" t="s">
        <v>37</v>
      </c>
      <c r="F53" s="9">
        <f>SUM(F54:F58)</f>
        <v>10</v>
      </c>
      <c r="G53" s="13">
        <f>SUM(G54:G58)</f>
        <v>30</v>
      </c>
      <c r="H53" s="9">
        <f t="shared" si="0"/>
        <v>40</v>
      </c>
    </row>
    <row r="54" spans="1:8" x14ac:dyDescent="0.15">
      <c r="A54" s="4">
        <v>40</v>
      </c>
      <c r="B54" s="10">
        <v>157</v>
      </c>
      <c r="C54" s="14">
        <v>120</v>
      </c>
      <c r="D54" s="10">
        <f t="shared" si="1"/>
        <v>277</v>
      </c>
      <c r="E54" s="16">
        <v>95</v>
      </c>
      <c r="F54" s="20">
        <v>4</v>
      </c>
      <c r="G54" s="20">
        <v>8</v>
      </c>
      <c r="H54" s="10">
        <f t="shared" si="0"/>
        <v>12</v>
      </c>
    </row>
    <row r="55" spans="1:8" x14ac:dyDescent="0.15">
      <c r="A55" s="4">
        <v>41</v>
      </c>
      <c r="B55" s="10">
        <v>146</v>
      </c>
      <c r="C55" s="14">
        <v>130</v>
      </c>
      <c r="D55" s="10">
        <f t="shared" si="1"/>
        <v>276</v>
      </c>
      <c r="E55" s="16">
        <v>96</v>
      </c>
      <c r="F55" s="20">
        <v>3</v>
      </c>
      <c r="G55" s="20">
        <v>9</v>
      </c>
      <c r="H55" s="10">
        <f t="shared" si="0"/>
        <v>12</v>
      </c>
    </row>
    <row r="56" spans="1:8" x14ac:dyDescent="0.15">
      <c r="A56" s="4">
        <v>42</v>
      </c>
      <c r="B56" s="10">
        <v>133</v>
      </c>
      <c r="C56" s="14">
        <v>114</v>
      </c>
      <c r="D56" s="10">
        <f t="shared" si="1"/>
        <v>247</v>
      </c>
      <c r="E56" s="16">
        <v>97</v>
      </c>
      <c r="F56" s="20">
        <v>2</v>
      </c>
      <c r="G56" s="20">
        <v>7</v>
      </c>
      <c r="H56" s="10">
        <f t="shared" si="0"/>
        <v>9</v>
      </c>
    </row>
    <row r="57" spans="1:8" x14ac:dyDescent="0.15">
      <c r="A57" s="4">
        <v>43</v>
      </c>
      <c r="B57" s="10">
        <v>108</v>
      </c>
      <c r="C57" s="14">
        <v>97</v>
      </c>
      <c r="D57" s="10">
        <f t="shared" si="1"/>
        <v>205</v>
      </c>
      <c r="E57" s="16">
        <v>98</v>
      </c>
      <c r="F57" s="20">
        <v>1</v>
      </c>
      <c r="G57" s="20">
        <v>2</v>
      </c>
      <c r="H57" s="10">
        <f t="shared" si="0"/>
        <v>3</v>
      </c>
    </row>
    <row r="58" spans="1:8" x14ac:dyDescent="0.15">
      <c r="A58" s="4">
        <v>44</v>
      </c>
      <c r="B58" s="10">
        <v>135</v>
      </c>
      <c r="C58" s="14">
        <v>113</v>
      </c>
      <c r="D58" s="10">
        <f t="shared" si="1"/>
        <v>248</v>
      </c>
      <c r="E58" s="16">
        <v>99</v>
      </c>
      <c r="F58" s="20">
        <v>0</v>
      </c>
      <c r="G58" s="20">
        <v>4</v>
      </c>
      <c r="H58" s="10">
        <f t="shared" si="0"/>
        <v>4</v>
      </c>
    </row>
    <row r="59" spans="1:8" x14ac:dyDescent="0.15">
      <c r="A59" s="5" t="s">
        <v>38</v>
      </c>
      <c r="B59" s="9">
        <f>SUM(B60:B64)</f>
        <v>555</v>
      </c>
      <c r="C59" s="13">
        <f>SUM(C60:C64)</f>
        <v>433</v>
      </c>
      <c r="D59" s="9">
        <f t="shared" si="1"/>
        <v>988</v>
      </c>
      <c r="E59" s="17" t="s">
        <v>41</v>
      </c>
      <c r="F59" s="21">
        <v>1</v>
      </c>
      <c r="G59" s="21">
        <v>9</v>
      </c>
      <c r="H59" s="9">
        <f t="shared" si="0"/>
        <v>10</v>
      </c>
    </row>
    <row r="60" spans="1:8" x14ac:dyDescent="0.15">
      <c r="A60" s="4">
        <v>45</v>
      </c>
      <c r="B60" s="10">
        <v>112</v>
      </c>
      <c r="C60" s="14">
        <v>99</v>
      </c>
      <c r="D60" s="10">
        <f t="shared" si="1"/>
        <v>211</v>
      </c>
      <c r="E60" s="16"/>
      <c r="F60" s="20"/>
      <c r="G60" s="20"/>
      <c r="H60" s="10"/>
    </row>
    <row r="61" spans="1:8" x14ac:dyDescent="0.15">
      <c r="A61" s="4">
        <v>46</v>
      </c>
      <c r="B61" s="10">
        <v>113</v>
      </c>
      <c r="C61" s="14">
        <v>79</v>
      </c>
      <c r="D61" s="10">
        <f t="shared" si="1"/>
        <v>192</v>
      </c>
      <c r="E61" s="16"/>
      <c r="F61" s="22"/>
      <c r="G61" s="20"/>
      <c r="H61" s="10"/>
    </row>
    <row r="62" spans="1:8" x14ac:dyDescent="0.15">
      <c r="A62" s="4">
        <v>47</v>
      </c>
      <c r="B62" s="10">
        <v>98</v>
      </c>
      <c r="C62" s="14">
        <v>83</v>
      </c>
      <c r="D62" s="10">
        <f t="shared" si="1"/>
        <v>181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v>124</v>
      </c>
      <c r="C63" s="14">
        <v>85</v>
      </c>
      <c r="D63" s="10">
        <f t="shared" si="1"/>
        <v>209</v>
      </c>
      <c r="E63" s="16" t="s">
        <v>45</v>
      </c>
      <c r="F63" s="22">
        <v>1105</v>
      </c>
      <c r="G63" s="20">
        <v>1081</v>
      </c>
      <c r="H63" s="10">
        <f>+F63+G63</f>
        <v>2186</v>
      </c>
    </row>
    <row r="64" spans="1:8" x14ac:dyDescent="0.15">
      <c r="A64" s="4">
        <v>49</v>
      </c>
      <c r="B64" s="10">
        <v>108</v>
      </c>
      <c r="C64" s="14">
        <v>87</v>
      </c>
      <c r="D64" s="10">
        <f t="shared" si="1"/>
        <v>195</v>
      </c>
      <c r="E64" s="16" t="s">
        <v>33</v>
      </c>
      <c r="F64" s="22">
        <v>5095</v>
      </c>
      <c r="G64" s="20">
        <v>4638</v>
      </c>
      <c r="H64" s="10">
        <f>+F64+G64</f>
        <v>9733</v>
      </c>
    </row>
    <row r="65" spans="1:8" x14ac:dyDescent="0.15">
      <c r="A65" s="5" t="s">
        <v>28</v>
      </c>
      <c r="B65" s="9">
        <f>SUM(B66:B70)</f>
        <v>484</v>
      </c>
      <c r="C65" s="13">
        <f>SUM(C66:C70)</f>
        <v>440</v>
      </c>
      <c r="D65" s="9">
        <f t="shared" si="1"/>
        <v>924</v>
      </c>
      <c r="E65" s="16" t="s">
        <v>46</v>
      </c>
      <c r="F65" s="22">
        <v>1512</v>
      </c>
      <c r="G65" s="20">
        <v>1992</v>
      </c>
      <c r="H65" s="10">
        <f>+F65+G65</f>
        <v>3504</v>
      </c>
    </row>
    <row r="66" spans="1:8" x14ac:dyDescent="0.15">
      <c r="A66" s="4">
        <v>50</v>
      </c>
      <c r="B66" s="10">
        <v>95</v>
      </c>
      <c r="C66" s="14">
        <v>91</v>
      </c>
      <c r="D66" s="10">
        <f t="shared" si="1"/>
        <v>186</v>
      </c>
      <c r="E66" s="16"/>
      <c r="F66" s="22"/>
      <c r="G66" s="20"/>
      <c r="H66" s="10"/>
    </row>
    <row r="67" spans="1:8" x14ac:dyDescent="0.15">
      <c r="A67" s="4">
        <v>51</v>
      </c>
      <c r="B67" s="10">
        <v>90</v>
      </c>
      <c r="C67" s="14">
        <v>85</v>
      </c>
      <c r="D67" s="10">
        <f t="shared" si="1"/>
        <v>175</v>
      </c>
      <c r="E67" s="16"/>
      <c r="F67" s="22"/>
      <c r="G67" s="20"/>
      <c r="H67" s="10"/>
    </row>
    <row r="68" spans="1:8" x14ac:dyDescent="0.15">
      <c r="A68" s="4">
        <v>52</v>
      </c>
      <c r="B68" s="10">
        <v>88</v>
      </c>
      <c r="C68" s="14">
        <v>94</v>
      </c>
      <c r="D68" s="10">
        <f t="shared" si="1"/>
        <v>182</v>
      </c>
      <c r="E68" s="16"/>
      <c r="F68" s="22"/>
      <c r="G68" s="20"/>
      <c r="H68" s="10"/>
    </row>
    <row r="69" spans="1:8" x14ac:dyDescent="0.15">
      <c r="A69" s="4">
        <v>53</v>
      </c>
      <c r="B69" s="10">
        <v>103</v>
      </c>
      <c r="C69" s="14">
        <v>93</v>
      </c>
      <c r="D69" s="10">
        <f t="shared" si="1"/>
        <v>196</v>
      </c>
      <c r="E69" s="16"/>
      <c r="F69" s="22"/>
      <c r="G69" s="20"/>
      <c r="H69" s="10"/>
    </row>
    <row r="70" spans="1:8" x14ac:dyDescent="0.15">
      <c r="A70" s="6">
        <v>54</v>
      </c>
      <c r="B70" s="11">
        <v>108</v>
      </c>
      <c r="C70" s="15">
        <v>77</v>
      </c>
      <c r="D70" s="11">
        <f>+B70+C70</f>
        <v>185</v>
      </c>
      <c r="E70" s="18"/>
      <c r="F70" s="15"/>
      <c r="G70" s="23"/>
      <c r="H70" s="11"/>
    </row>
  </sheetData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0"/>
  <sheetViews>
    <sheetView topLeftCell="A58" workbookViewId="0">
      <selection activeCell="B1" sqref="B1"/>
    </sheetView>
  </sheetViews>
  <sheetFormatPr defaultRowHeight="13.5" x14ac:dyDescent="0.15"/>
  <sheetData>
    <row r="1" spans="1:8" x14ac:dyDescent="0.15">
      <c r="A1" s="1" t="s">
        <v>39</v>
      </c>
      <c r="B1" s="1"/>
      <c r="C1" s="1"/>
      <c r="D1" s="1" t="s">
        <v>0</v>
      </c>
      <c r="E1" s="1"/>
      <c r="F1" s="1"/>
      <c r="G1" s="1"/>
      <c r="H1" s="1"/>
    </row>
    <row r="2" spans="1:8" x14ac:dyDescent="0.15">
      <c r="A2" s="2" t="s">
        <v>49</v>
      </c>
      <c r="B2" s="1"/>
      <c r="C2" s="1"/>
      <c r="D2" s="1"/>
      <c r="E2" s="1"/>
      <c r="F2" s="1"/>
      <c r="G2" s="1"/>
      <c r="H2" s="1"/>
    </row>
    <row r="3" spans="1:8" x14ac:dyDescent="0.15">
      <c r="A3" s="3"/>
      <c r="B3" s="3" t="s">
        <v>6</v>
      </c>
      <c r="C3" s="31" t="s">
        <v>9</v>
      </c>
      <c r="D3" s="3" t="s">
        <v>3</v>
      </c>
      <c r="E3" s="3"/>
      <c r="F3" s="3" t="s">
        <v>6</v>
      </c>
      <c r="G3" s="31" t="s">
        <v>9</v>
      </c>
      <c r="H3" s="3" t="s">
        <v>3</v>
      </c>
    </row>
    <row r="4" spans="1:8" x14ac:dyDescent="0.15">
      <c r="A4" s="4" t="s">
        <v>1</v>
      </c>
      <c r="B4" s="8">
        <v>7696</v>
      </c>
      <c r="C4" s="14">
        <v>7755</v>
      </c>
      <c r="D4" s="10">
        <f>+B4+C4</f>
        <v>15451</v>
      </c>
      <c r="E4" s="16"/>
      <c r="F4" s="19"/>
      <c r="G4" s="19"/>
      <c r="H4" s="10"/>
    </row>
    <row r="5" spans="1:8" x14ac:dyDescent="0.15">
      <c r="A5" s="5" t="s">
        <v>16</v>
      </c>
      <c r="B5" s="9">
        <f>SUM(B6:B10)</f>
        <v>406</v>
      </c>
      <c r="C5" s="13">
        <f>SUM(C6:C10)</f>
        <v>406</v>
      </c>
      <c r="D5" s="9">
        <f>SUM(D6:D10)</f>
        <v>812</v>
      </c>
      <c r="E5" s="17" t="s">
        <v>14</v>
      </c>
      <c r="F5" s="9">
        <f>SUM(F6:F10)</f>
        <v>502</v>
      </c>
      <c r="G5" s="13">
        <f>SUM(G6:G10)</f>
        <v>473</v>
      </c>
      <c r="H5" s="9">
        <f t="shared" ref="H5:H59" si="0">+F5+G5</f>
        <v>975</v>
      </c>
    </row>
    <row r="6" spans="1:8" x14ac:dyDescent="0.15">
      <c r="A6" s="4">
        <v>0</v>
      </c>
      <c r="B6" s="10">
        <v>84</v>
      </c>
      <c r="C6" s="14">
        <v>93</v>
      </c>
      <c r="D6" s="10">
        <f t="shared" ref="D6:D69" si="1">+B6+C6</f>
        <v>177</v>
      </c>
      <c r="E6" s="16">
        <v>55</v>
      </c>
      <c r="F6" s="20">
        <v>89</v>
      </c>
      <c r="G6" s="20">
        <v>94</v>
      </c>
      <c r="H6" s="10">
        <f t="shared" si="0"/>
        <v>183</v>
      </c>
    </row>
    <row r="7" spans="1:8" x14ac:dyDescent="0.15">
      <c r="A7" s="4">
        <v>1</v>
      </c>
      <c r="B7" s="10">
        <v>75</v>
      </c>
      <c r="C7" s="14">
        <v>79</v>
      </c>
      <c r="D7" s="10">
        <f t="shared" si="1"/>
        <v>154</v>
      </c>
      <c r="E7" s="16">
        <v>56</v>
      </c>
      <c r="F7" s="20">
        <v>95</v>
      </c>
      <c r="G7" s="20">
        <v>87</v>
      </c>
      <c r="H7" s="10">
        <f t="shared" si="0"/>
        <v>182</v>
      </c>
    </row>
    <row r="8" spans="1:8" x14ac:dyDescent="0.15">
      <c r="A8" s="4">
        <v>2</v>
      </c>
      <c r="B8" s="10">
        <v>85</v>
      </c>
      <c r="C8" s="14">
        <v>87</v>
      </c>
      <c r="D8" s="10">
        <f t="shared" si="1"/>
        <v>172</v>
      </c>
      <c r="E8" s="16">
        <v>57</v>
      </c>
      <c r="F8" s="20">
        <v>103</v>
      </c>
      <c r="G8" s="20">
        <v>94</v>
      </c>
      <c r="H8" s="10">
        <f t="shared" si="0"/>
        <v>197</v>
      </c>
    </row>
    <row r="9" spans="1:8" x14ac:dyDescent="0.15">
      <c r="A9" s="4">
        <v>3</v>
      </c>
      <c r="B9" s="10">
        <v>82</v>
      </c>
      <c r="C9" s="14">
        <v>71</v>
      </c>
      <c r="D9" s="10">
        <f t="shared" si="1"/>
        <v>153</v>
      </c>
      <c r="E9" s="16">
        <v>58</v>
      </c>
      <c r="F9" s="20">
        <v>100</v>
      </c>
      <c r="G9" s="20">
        <v>112</v>
      </c>
      <c r="H9" s="10">
        <f t="shared" si="0"/>
        <v>212</v>
      </c>
    </row>
    <row r="10" spans="1:8" x14ac:dyDescent="0.15">
      <c r="A10" s="4">
        <v>4</v>
      </c>
      <c r="B10" s="10">
        <v>80</v>
      </c>
      <c r="C10" s="14">
        <v>76</v>
      </c>
      <c r="D10" s="10">
        <f t="shared" si="1"/>
        <v>156</v>
      </c>
      <c r="E10" s="16">
        <v>59</v>
      </c>
      <c r="F10" s="20">
        <v>115</v>
      </c>
      <c r="G10" s="20">
        <v>86</v>
      </c>
      <c r="H10" s="10">
        <f t="shared" si="0"/>
        <v>201</v>
      </c>
    </row>
    <row r="11" spans="1:8" x14ac:dyDescent="0.15">
      <c r="A11" s="5" t="s">
        <v>11</v>
      </c>
      <c r="B11" s="9">
        <f>SUM(B12:B16)</f>
        <v>341</v>
      </c>
      <c r="C11" s="13">
        <f>SUM(C12:C16)</f>
        <v>371</v>
      </c>
      <c r="D11" s="9">
        <f t="shared" si="1"/>
        <v>712</v>
      </c>
      <c r="E11" s="17" t="s">
        <v>17</v>
      </c>
      <c r="F11" s="9">
        <f>SUM(F12:F16)</f>
        <v>582</v>
      </c>
      <c r="G11" s="13">
        <f>SUM(G12:G16)</f>
        <v>646</v>
      </c>
      <c r="H11" s="9">
        <f t="shared" si="0"/>
        <v>1228</v>
      </c>
    </row>
    <row r="12" spans="1:8" x14ac:dyDescent="0.15">
      <c r="A12" s="4">
        <v>5</v>
      </c>
      <c r="B12" s="10">
        <v>66</v>
      </c>
      <c r="C12" s="14">
        <v>84</v>
      </c>
      <c r="D12" s="10">
        <f t="shared" si="1"/>
        <v>150</v>
      </c>
      <c r="E12" s="16">
        <v>60</v>
      </c>
      <c r="F12" s="20">
        <v>102</v>
      </c>
      <c r="G12" s="20">
        <v>122</v>
      </c>
      <c r="H12" s="10">
        <f t="shared" si="0"/>
        <v>224</v>
      </c>
    </row>
    <row r="13" spans="1:8" x14ac:dyDescent="0.15">
      <c r="A13" s="4">
        <v>6</v>
      </c>
      <c r="B13" s="10">
        <v>70</v>
      </c>
      <c r="C13" s="14">
        <v>63</v>
      </c>
      <c r="D13" s="10">
        <f t="shared" si="1"/>
        <v>133</v>
      </c>
      <c r="E13" s="16">
        <v>61</v>
      </c>
      <c r="F13" s="20">
        <v>107</v>
      </c>
      <c r="G13" s="20">
        <v>116</v>
      </c>
      <c r="H13" s="10">
        <f t="shared" si="0"/>
        <v>223</v>
      </c>
    </row>
    <row r="14" spans="1:8" x14ac:dyDescent="0.15">
      <c r="A14" s="4">
        <v>7</v>
      </c>
      <c r="B14" s="10">
        <v>68</v>
      </c>
      <c r="C14" s="14">
        <v>83</v>
      </c>
      <c r="D14" s="10">
        <f t="shared" si="1"/>
        <v>151</v>
      </c>
      <c r="E14" s="16">
        <v>62</v>
      </c>
      <c r="F14" s="20">
        <v>107</v>
      </c>
      <c r="G14" s="20">
        <v>148</v>
      </c>
      <c r="H14" s="10">
        <f t="shared" si="0"/>
        <v>255</v>
      </c>
    </row>
    <row r="15" spans="1:8" x14ac:dyDescent="0.15">
      <c r="A15" s="4">
        <v>8</v>
      </c>
      <c r="B15" s="10">
        <v>70</v>
      </c>
      <c r="C15" s="14">
        <v>73</v>
      </c>
      <c r="D15" s="10">
        <f t="shared" si="1"/>
        <v>143</v>
      </c>
      <c r="E15" s="16">
        <v>63</v>
      </c>
      <c r="F15" s="20">
        <v>138</v>
      </c>
      <c r="G15" s="20">
        <v>145</v>
      </c>
      <c r="H15" s="10">
        <f t="shared" si="0"/>
        <v>283</v>
      </c>
    </row>
    <row r="16" spans="1:8" x14ac:dyDescent="0.15">
      <c r="A16" s="4">
        <v>9</v>
      </c>
      <c r="B16" s="10">
        <v>67</v>
      </c>
      <c r="C16" s="14">
        <v>68</v>
      </c>
      <c r="D16" s="10">
        <f t="shared" si="1"/>
        <v>135</v>
      </c>
      <c r="E16" s="16">
        <v>64</v>
      </c>
      <c r="F16" s="20">
        <v>128</v>
      </c>
      <c r="G16" s="20">
        <v>115</v>
      </c>
      <c r="H16" s="10">
        <f t="shared" si="0"/>
        <v>243</v>
      </c>
    </row>
    <row r="17" spans="1:8" x14ac:dyDescent="0.15">
      <c r="A17" s="5" t="s">
        <v>18</v>
      </c>
      <c r="B17" s="9">
        <f>SUM(B18:B22)</f>
        <v>361</v>
      </c>
      <c r="C17" s="13">
        <f>SUM(C18:C22)</f>
        <v>314</v>
      </c>
      <c r="D17" s="9">
        <f t="shared" si="1"/>
        <v>675</v>
      </c>
      <c r="E17" s="17" t="s">
        <v>19</v>
      </c>
      <c r="F17" s="9">
        <f>SUM(F18:F22)</f>
        <v>412</v>
      </c>
      <c r="G17" s="13">
        <f>SUM(G18:G22)</f>
        <v>462</v>
      </c>
      <c r="H17" s="9">
        <f t="shared" si="0"/>
        <v>874</v>
      </c>
    </row>
    <row r="18" spans="1:8" x14ac:dyDescent="0.15">
      <c r="A18" s="4">
        <v>10</v>
      </c>
      <c r="B18" s="10">
        <v>86</v>
      </c>
      <c r="C18" s="14">
        <v>80</v>
      </c>
      <c r="D18" s="10">
        <f t="shared" si="1"/>
        <v>166</v>
      </c>
      <c r="E18" s="16">
        <v>65</v>
      </c>
      <c r="F18" s="20">
        <v>112</v>
      </c>
      <c r="G18" s="20">
        <v>107</v>
      </c>
      <c r="H18" s="10">
        <f t="shared" si="0"/>
        <v>219</v>
      </c>
    </row>
    <row r="19" spans="1:8" x14ac:dyDescent="0.15">
      <c r="A19" s="4">
        <v>11</v>
      </c>
      <c r="B19" s="10">
        <v>68</v>
      </c>
      <c r="C19" s="14">
        <v>52</v>
      </c>
      <c r="D19" s="10">
        <f t="shared" si="1"/>
        <v>120</v>
      </c>
      <c r="E19" s="16">
        <v>66</v>
      </c>
      <c r="F19" s="20">
        <v>68</v>
      </c>
      <c r="G19" s="20">
        <v>91</v>
      </c>
      <c r="H19" s="10">
        <f t="shared" si="0"/>
        <v>159</v>
      </c>
    </row>
    <row r="20" spans="1:8" x14ac:dyDescent="0.15">
      <c r="A20" s="4">
        <v>12</v>
      </c>
      <c r="B20" s="10">
        <v>81</v>
      </c>
      <c r="C20" s="14">
        <v>55</v>
      </c>
      <c r="D20" s="10">
        <f t="shared" si="1"/>
        <v>136</v>
      </c>
      <c r="E20" s="16">
        <v>67</v>
      </c>
      <c r="F20" s="20">
        <v>74</v>
      </c>
      <c r="G20" s="20">
        <v>81</v>
      </c>
      <c r="H20" s="10">
        <f t="shared" si="0"/>
        <v>155</v>
      </c>
    </row>
    <row r="21" spans="1:8" x14ac:dyDescent="0.15">
      <c r="A21" s="4">
        <v>13</v>
      </c>
      <c r="B21" s="10">
        <v>68</v>
      </c>
      <c r="C21" s="14">
        <v>65</v>
      </c>
      <c r="D21" s="10">
        <f t="shared" si="1"/>
        <v>133</v>
      </c>
      <c r="E21" s="16">
        <v>68</v>
      </c>
      <c r="F21" s="20">
        <v>79</v>
      </c>
      <c r="G21" s="20">
        <v>95</v>
      </c>
      <c r="H21" s="10">
        <f t="shared" si="0"/>
        <v>174</v>
      </c>
    </row>
    <row r="22" spans="1:8" x14ac:dyDescent="0.15">
      <c r="A22" s="4">
        <v>14</v>
      </c>
      <c r="B22" s="10">
        <v>58</v>
      </c>
      <c r="C22" s="14">
        <v>62</v>
      </c>
      <c r="D22" s="10">
        <f t="shared" si="1"/>
        <v>120</v>
      </c>
      <c r="E22" s="16">
        <v>69</v>
      </c>
      <c r="F22" s="20">
        <v>79</v>
      </c>
      <c r="G22" s="20">
        <v>88</v>
      </c>
      <c r="H22" s="10">
        <f t="shared" si="0"/>
        <v>167</v>
      </c>
    </row>
    <row r="23" spans="1:8" x14ac:dyDescent="0.15">
      <c r="A23" s="5" t="s">
        <v>21</v>
      </c>
      <c r="B23" s="9">
        <f>SUM(B24:B28)</f>
        <v>326</v>
      </c>
      <c r="C23" s="13">
        <f>SUM(C24:C28)</f>
        <v>310</v>
      </c>
      <c r="D23" s="9">
        <f t="shared" si="1"/>
        <v>636</v>
      </c>
      <c r="E23" s="17" t="s">
        <v>24</v>
      </c>
      <c r="F23" s="9">
        <f>SUM(F24:F28)</f>
        <v>354</v>
      </c>
      <c r="G23" s="13">
        <f>SUM(G24:G28)</f>
        <v>455</v>
      </c>
      <c r="H23" s="9">
        <f t="shared" si="0"/>
        <v>809</v>
      </c>
    </row>
    <row r="24" spans="1:8" x14ac:dyDescent="0.15">
      <c r="A24" s="4">
        <v>15</v>
      </c>
      <c r="B24" s="10">
        <v>70</v>
      </c>
      <c r="C24" s="14">
        <v>69</v>
      </c>
      <c r="D24" s="10">
        <f t="shared" si="1"/>
        <v>139</v>
      </c>
      <c r="E24" s="16">
        <v>70</v>
      </c>
      <c r="F24" s="20">
        <v>79</v>
      </c>
      <c r="G24" s="20">
        <v>99</v>
      </c>
      <c r="H24" s="10">
        <f t="shared" si="0"/>
        <v>178</v>
      </c>
    </row>
    <row r="25" spans="1:8" x14ac:dyDescent="0.15">
      <c r="A25" s="4">
        <v>16</v>
      </c>
      <c r="B25" s="10">
        <v>54</v>
      </c>
      <c r="C25" s="14">
        <v>64</v>
      </c>
      <c r="D25" s="10">
        <f t="shared" si="1"/>
        <v>118</v>
      </c>
      <c r="E25" s="16">
        <v>71</v>
      </c>
      <c r="F25" s="20">
        <v>78</v>
      </c>
      <c r="G25" s="20">
        <v>96</v>
      </c>
      <c r="H25" s="10">
        <f t="shared" si="0"/>
        <v>174</v>
      </c>
    </row>
    <row r="26" spans="1:8" x14ac:dyDescent="0.15">
      <c r="A26" s="4">
        <v>17</v>
      </c>
      <c r="B26" s="10">
        <v>74</v>
      </c>
      <c r="C26" s="14">
        <v>63</v>
      </c>
      <c r="D26" s="10">
        <f t="shared" si="1"/>
        <v>137</v>
      </c>
      <c r="E26" s="16">
        <v>72</v>
      </c>
      <c r="F26" s="20">
        <v>72</v>
      </c>
      <c r="G26" s="20">
        <v>96</v>
      </c>
      <c r="H26" s="10">
        <f t="shared" si="0"/>
        <v>168</v>
      </c>
    </row>
    <row r="27" spans="1:8" x14ac:dyDescent="0.15">
      <c r="A27" s="4">
        <v>18</v>
      </c>
      <c r="B27" s="10">
        <v>76</v>
      </c>
      <c r="C27" s="14">
        <v>58</v>
      </c>
      <c r="D27" s="10">
        <f t="shared" si="1"/>
        <v>134</v>
      </c>
      <c r="E27" s="16">
        <v>73</v>
      </c>
      <c r="F27" s="20">
        <v>52</v>
      </c>
      <c r="G27" s="20">
        <v>94</v>
      </c>
      <c r="H27" s="10">
        <f t="shared" si="0"/>
        <v>146</v>
      </c>
    </row>
    <row r="28" spans="1:8" x14ac:dyDescent="0.15">
      <c r="A28" s="4">
        <v>19</v>
      </c>
      <c r="B28" s="10">
        <v>52</v>
      </c>
      <c r="C28" s="14">
        <v>56</v>
      </c>
      <c r="D28" s="10">
        <f t="shared" si="1"/>
        <v>108</v>
      </c>
      <c r="E28" s="16">
        <v>74</v>
      </c>
      <c r="F28" s="20">
        <v>73</v>
      </c>
      <c r="G28" s="20">
        <v>70</v>
      </c>
      <c r="H28" s="10">
        <f t="shared" si="0"/>
        <v>143</v>
      </c>
    </row>
    <row r="29" spans="1:8" x14ac:dyDescent="0.15">
      <c r="A29" s="5" t="s">
        <v>22</v>
      </c>
      <c r="B29" s="9">
        <f>SUM(B30:B34)</f>
        <v>307</v>
      </c>
      <c r="C29" s="13">
        <f>SUM(C30:C34)</f>
        <v>262</v>
      </c>
      <c r="D29" s="9">
        <f t="shared" si="1"/>
        <v>569</v>
      </c>
      <c r="E29" s="17" t="s">
        <v>25</v>
      </c>
      <c r="F29" s="9">
        <f>SUM(F30:F34)</f>
        <v>319</v>
      </c>
      <c r="G29" s="13">
        <f>SUM(G30:G34)</f>
        <v>392</v>
      </c>
      <c r="H29" s="9">
        <f t="shared" si="0"/>
        <v>711</v>
      </c>
    </row>
    <row r="30" spans="1:8" x14ac:dyDescent="0.15">
      <c r="A30" s="4">
        <v>20</v>
      </c>
      <c r="B30" s="10">
        <v>57</v>
      </c>
      <c r="C30" s="14">
        <v>42</v>
      </c>
      <c r="D30" s="10">
        <f t="shared" si="1"/>
        <v>99</v>
      </c>
      <c r="E30" s="16">
        <v>75</v>
      </c>
      <c r="F30" s="20">
        <v>71</v>
      </c>
      <c r="G30" s="20">
        <v>93</v>
      </c>
      <c r="H30" s="10">
        <f t="shared" si="0"/>
        <v>164</v>
      </c>
    </row>
    <row r="31" spans="1:8" x14ac:dyDescent="0.15">
      <c r="A31" s="4">
        <v>21</v>
      </c>
      <c r="B31" s="10">
        <v>61</v>
      </c>
      <c r="C31" s="14">
        <v>50</v>
      </c>
      <c r="D31" s="10">
        <f t="shared" si="1"/>
        <v>111</v>
      </c>
      <c r="E31" s="16">
        <v>76</v>
      </c>
      <c r="F31" s="20">
        <v>52</v>
      </c>
      <c r="G31" s="20">
        <v>71</v>
      </c>
      <c r="H31" s="10">
        <f t="shared" si="0"/>
        <v>123</v>
      </c>
    </row>
    <row r="32" spans="1:8" x14ac:dyDescent="0.15">
      <c r="A32" s="4">
        <v>22</v>
      </c>
      <c r="B32" s="10">
        <v>51</v>
      </c>
      <c r="C32" s="14">
        <v>60</v>
      </c>
      <c r="D32" s="10">
        <f t="shared" si="1"/>
        <v>111</v>
      </c>
      <c r="E32" s="16">
        <v>77</v>
      </c>
      <c r="F32" s="20">
        <v>73</v>
      </c>
      <c r="G32" s="20">
        <v>84</v>
      </c>
      <c r="H32" s="10">
        <f t="shared" si="0"/>
        <v>157</v>
      </c>
    </row>
    <row r="33" spans="1:8" x14ac:dyDescent="0.15">
      <c r="A33" s="4">
        <v>23</v>
      </c>
      <c r="B33" s="10">
        <v>67</v>
      </c>
      <c r="C33" s="14">
        <v>45</v>
      </c>
      <c r="D33" s="10">
        <f t="shared" si="1"/>
        <v>112</v>
      </c>
      <c r="E33" s="16">
        <v>78</v>
      </c>
      <c r="F33" s="20">
        <v>61</v>
      </c>
      <c r="G33" s="20">
        <v>79</v>
      </c>
      <c r="H33" s="10">
        <f t="shared" si="0"/>
        <v>140</v>
      </c>
    </row>
    <row r="34" spans="1:8" x14ac:dyDescent="0.15">
      <c r="A34" s="4">
        <v>24</v>
      </c>
      <c r="B34" s="10">
        <v>71</v>
      </c>
      <c r="C34" s="14">
        <v>65</v>
      </c>
      <c r="D34" s="10">
        <f t="shared" si="1"/>
        <v>136</v>
      </c>
      <c r="E34" s="16">
        <v>79</v>
      </c>
      <c r="F34" s="20">
        <v>62</v>
      </c>
      <c r="G34" s="20">
        <v>65</v>
      </c>
      <c r="H34" s="10">
        <f t="shared" si="0"/>
        <v>127</v>
      </c>
    </row>
    <row r="35" spans="1:8" x14ac:dyDescent="0.15">
      <c r="A35" s="5" t="s">
        <v>26</v>
      </c>
      <c r="B35" s="9">
        <f>SUM(B36:B40)</f>
        <v>422</v>
      </c>
      <c r="C35" s="13">
        <f>SUM(C36:C40)</f>
        <v>402</v>
      </c>
      <c r="D35" s="9">
        <f t="shared" si="1"/>
        <v>824</v>
      </c>
      <c r="E35" s="17" t="s">
        <v>27</v>
      </c>
      <c r="F35" s="9">
        <f>SUM(F36:F40)</f>
        <v>219</v>
      </c>
      <c r="G35" s="13">
        <f>SUM(G36:G40)</f>
        <v>319</v>
      </c>
      <c r="H35" s="9">
        <f t="shared" si="0"/>
        <v>538</v>
      </c>
    </row>
    <row r="36" spans="1:8" x14ac:dyDescent="0.15">
      <c r="A36" s="4">
        <v>25</v>
      </c>
      <c r="B36" s="10">
        <v>57</v>
      </c>
      <c r="C36" s="14">
        <v>63</v>
      </c>
      <c r="D36" s="10">
        <f t="shared" si="1"/>
        <v>120</v>
      </c>
      <c r="E36" s="16">
        <v>80</v>
      </c>
      <c r="F36" s="20">
        <v>51</v>
      </c>
      <c r="G36" s="20">
        <v>68</v>
      </c>
      <c r="H36" s="10">
        <f t="shared" si="0"/>
        <v>119</v>
      </c>
    </row>
    <row r="37" spans="1:8" x14ac:dyDescent="0.15">
      <c r="A37" s="4">
        <v>26</v>
      </c>
      <c r="B37" s="10">
        <v>73</v>
      </c>
      <c r="C37" s="14">
        <v>81</v>
      </c>
      <c r="D37" s="10">
        <f t="shared" si="1"/>
        <v>154</v>
      </c>
      <c r="E37" s="16">
        <v>81</v>
      </c>
      <c r="F37" s="20">
        <v>51</v>
      </c>
      <c r="G37" s="20">
        <v>55</v>
      </c>
      <c r="H37" s="10">
        <f t="shared" si="0"/>
        <v>106</v>
      </c>
    </row>
    <row r="38" spans="1:8" x14ac:dyDescent="0.15">
      <c r="A38" s="4">
        <v>27</v>
      </c>
      <c r="B38" s="10">
        <v>93</v>
      </c>
      <c r="C38" s="14">
        <v>73</v>
      </c>
      <c r="D38" s="10">
        <f t="shared" si="1"/>
        <v>166</v>
      </c>
      <c r="E38" s="16">
        <v>82</v>
      </c>
      <c r="F38" s="20">
        <v>43</v>
      </c>
      <c r="G38" s="20">
        <v>69</v>
      </c>
      <c r="H38" s="10">
        <f t="shared" si="0"/>
        <v>112</v>
      </c>
    </row>
    <row r="39" spans="1:8" x14ac:dyDescent="0.15">
      <c r="A39" s="4">
        <v>28</v>
      </c>
      <c r="B39" s="10">
        <v>92</v>
      </c>
      <c r="C39" s="14">
        <v>90</v>
      </c>
      <c r="D39" s="10">
        <f t="shared" si="1"/>
        <v>182</v>
      </c>
      <c r="E39" s="16">
        <v>83</v>
      </c>
      <c r="F39" s="20">
        <v>38</v>
      </c>
      <c r="G39" s="20">
        <v>70</v>
      </c>
      <c r="H39" s="10">
        <f t="shared" si="0"/>
        <v>108</v>
      </c>
    </row>
    <row r="40" spans="1:8" x14ac:dyDescent="0.15">
      <c r="A40" s="4">
        <v>29</v>
      </c>
      <c r="B40" s="10">
        <v>107</v>
      </c>
      <c r="C40" s="14">
        <v>95</v>
      </c>
      <c r="D40" s="10">
        <f t="shared" si="1"/>
        <v>202</v>
      </c>
      <c r="E40" s="16">
        <v>84</v>
      </c>
      <c r="F40" s="20">
        <v>36</v>
      </c>
      <c r="G40" s="20">
        <v>57</v>
      </c>
      <c r="H40" s="10">
        <f t="shared" si="0"/>
        <v>93</v>
      </c>
    </row>
    <row r="41" spans="1:8" x14ac:dyDescent="0.15">
      <c r="A41" s="5" t="s">
        <v>29</v>
      </c>
      <c r="B41" s="9">
        <f>SUM(B42:B46)</f>
        <v>577</v>
      </c>
      <c r="C41" s="13">
        <f>SUM(C42:C46)</f>
        <v>544</v>
      </c>
      <c r="D41" s="9">
        <f t="shared" si="1"/>
        <v>1121</v>
      </c>
      <c r="E41" s="17" t="s">
        <v>31</v>
      </c>
      <c r="F41" s="9">
        <f>SUM(F42:F46)</f>
        <v>111</v>
      </c>
      <c r="G41" s="13">
        <f>SUM(G42:G46)</f>
        <v>191</v>
      </c>
      <c r="H41" s="9">
        <f t="shared" si="0"/>
        <v>302</v>
      </c>
    </row>
    <row r="42" spans="1:8" x14ac:dyDescent="0.15">
      <c r="A42" s="4">
        <v>30</v>
      </c>
      <c r="B42" s="10">
        <v>92</v>
      </c>
      <c r="C42" s="14">
        <v>103</v>
      </c>
      <c r="D42" s="10">
        <f t="shared" si="1"/>
        <v>195</v>
      </c>
      <c r="E42" s="16">
        <v>85</v>
      </c>
      <c r="F42" s="20">
        <v>33</v>
      </c>
      <c r="G42" s="20">
        <v>47</v>
      </c>
      <c r="H42" s="10">
        <f t="shared" si="0"/>
        <v>80</v>
      </c>
    </row>
    <row r="43" spans="1:8" x14ac:dyDescent="0.15">
      <c r="A43" s="4">
        <v>31</v>
      </c>
      <c r="B43" s="10">
        <v>114</v>
      </c>
      <c r="C43" s="14">
        <v>105</v>
      </c>
      <c r="D43" s="10">
        <f t="shared" si="1"/>
        <v>219</v>
      </c>
      <c r="E43" s="16">
        <v>86</v>
      </c>
      <c r="F43" s="20">
        <v>31</v>
      </c>
      <c r="G43" s="20">
        <v>44</v>
      </c>
      <c r="H43" s="10">
        <f t="shared" si="0"/>
        <v>75</v>
      </c>
    </row>
    <row r="44" spans="1:8" x14ac:dyDescent="0.15">
      <c r="A44" s="4">
        <v>32</v>
      </c>
      <c r="B44" s="10">
        <v>120</v>
      </c>
      <c r="C44" s="14">
        <v>108</v>
      </c>
      <c r="D44" s="10">
        <f t="shared" si="1"/>
        <v>228</v>
      </c>
      <c r="E44" s="16">
        <v>87</v>
      </c>
      <c r="F44" s="20">
        <v>17</v>
      </c>
      <c r="G44" s="20">
        <v>43</v>
      </c>
      <c r="H44" s="10">
        <f t="shared" si="0"/>
        <v>60</v>
      </c>
    </row>
    <row r="45" spans="1:8" x14ac:dyDescent="0.15">
      <c r="A45" s="4">
        <v>33</v>
      </c>
      <c r="B45" s="10">
        <v>115</v>
      </c>
      <c r="C45" s="14">
        <v>104</v>
      </c>
      <c r="D45" s="10">
        <f t="shared" si="1"/>
        <v>219</v>
      </c>
      <c r="E45" s="16">
        <v>88</v>
      </c>
      <c r="F45" s="20">
        <v>17</v>
      </c>
      <c r="G45" s="20">
        <v>29</v>
      </c>
      <c r="H45" s="10">
        <f t="shared" si="0"/>
        <v>46</v>
      </c>
    </row>
    <row r="46" spans="1:8" x14ac:dyDescent="0.15">
      <c r="A46" s="4">
        <v>34</v>
      </c>
      <c r="B46" s="10">
        <v>136</v>
      </c>
      <c r="C46" s="14">
        <v>124</v>
      </c>
      <c r="D46" s="10">
        <f t="shared" si="1"/>
        <v>260</v>
      </c>
      <c r="E46" s="16">
        <v>89</v>
      </c>
      <c r="F46" s="20">
        <v>13</v>
      </c>
      <c r="G46" s="20">
        <v>28</v>
      </c>
      <c r="H46" s="10">
        <f t="shared" si="0"/>
        <v>41</v>
      </c>
    </row>
    <row r="47" spans="1:8" x14ac:dyDescent="0.15">
      <c r="A47" s="5" t="s">
        <v>32</v>
      </c>
      <c r="B47" s="9">
        <f>SUM(B48:B52)</f>
        <v>716</v>
      </c>
      <c r="C47" s="13">
        <f>SUM(C48:C52)</f>
        <v>630</v>
      </c>
      <c r="D47" s="9">
        <f t="shared" si="1"/>
        <v>1346</v>
      </c>
      <c r="E47" s="17" t="s">
        <v>34</v>
      </c>
      <c r="F47" s="9">
        <f>SUM(F48:F52)</f>
        <v>35</v>
      </c>
      <c r="G47" s="13">
        <f>SUM(G48:G52)</f>
        <v>93</v>
      </c>
      <c r="H47" s="9">
        <f t="shared" si="0"/>
        <v>128</v>
      </c>
    </row>
    <row r="48" spans="1:8" x14ac:dyDescent="0.15">
      <c r="A48" s="4">
        <v>35</v>
      </c>
      <c r="B48" s="10">
        <v>121</v>
      </c>
      <c r="C48" s="14">
        <v>124</v>
      </c>
      <c r="D48" s="10">
        <f t="shared" si="1"/>
        <v>245</v>
      </c>
      <c r="E48" s="16">
        <v>90</v>
      </c>
      <c r="F48" s="20">
        <v>9</v>
      </c>
      <c r="G48" s="20">
        <v>35</v>
      </c>
      <c r="H48" s="10">
        <f t="shared" si="0"/>
        <v>44</v>
      </c>
    </row>
    <row r="49" spans="1:8" x14ac:dyDescent="0.15">
      <c r="A49" s="4">
        <v>36</v>
      </c>
      <c r="B49" s="10">
        <v>141</v>
      </c>
      <c r="C49" s="14">
        <v>127</v>
      </c>
      <c r="D49" s="10">
        <f t="shared" si="1"/>
        <v>268</v>
      </c>
      <c r="E49" s="16">
        <v>91</v>
      </c>
      <c r="F49" s="20">
        <v>13</v>
      </c>
      <c r="G49" s="20">
        <v>18</v>
      </c>
      <c r="H49" s="10">
        <f t="shared" si="0"/>
        <v>31</v>
      </c>
    </row>
    <row r="50" spans="1:8" x14ac:dyDescent="0.15">
      <c r="A50" s="4">
        <v>37</v>
      </c>
      <c r="B50" s="10">
        <v>141</v>
      </c>
      <c r="C50" s="14">
        <v>128</v>
      </c>
      <c r="D50" s="10">
        <f t="shared" si="1"/>
        <v>269</v>
      </c>
      <c r="E50" s="16">
        <v>92</v>
      </c>
      <c r="F50" s="20">
        <v>6</v>
      </c>
      <c r="G50" s="20">
        <v>13</v>
      </c>
      <c r="H50" s="10">
        <f t="shared" si="0"/>
        <v>19</v>
      </c>
    </row>
    <row r="51" spans="1:8" x14ac:dyDescent="0.15">
      <c r="A51" s="4">
        <v>38</v>
      </c>
      <c r="B51" s="10">
        <v>154</v>
      </c>
      <c r="C51" s="14">
        <v>128</v>
      </c>
      <c r="D51" s="10">
        <f t="shared" si="1"/>
        <v>282</v>
      </c>
      <c r="E51" s="16">
        <v>93</v>
      </c>
      <c r="F51" s="20">
        <v>3</v>
      </c>
      <c r="G51" s="20">
        <v>12</v>
      </c>
      <c r="H51" s="10">
        <f t="shared" si="0"/>
        <v>15</v>
      </c>
    </row>
    <row r="52" spans="1:8" x14ac:dyDescent="0.15">
      <c r="A52" s="4">
        <v>39</v>
      </c>
      <c r="B52" s="10">
        <v>159</v>
      </c>
      <c r="C52" s="14">
        <v>123</v>
      </c>
      <c r="D52" s="10">
        <f t="shared" si="1"/>
        <v>282</v>
      </c>
      <c r="E52" s="16">
        <v>94</v>
      </c>
      <c r="F52" s="20">
        <v>4</v>
      </c>
      <c r="G52" s="20">
        <v>15</v>
      </c>
      <c r="H52" s="10">
        <f t="shared" si="0"/>
        <v>19</v>
      </c>
    </row>
    <row r="53" spans="1:8" x14ac:dyDescent="0.15">
      <c r="A53" s="5" t="s">
        <v>15</v>
      </c>
      <c r="B53" s="9">
        <f>SUM(B54:B58)</f>
        <v>636</v>
      </c>
      <c r="C53" s="13">
        <f>SUM(C54:C58)</f>
        <v>559</v>
      </c>
      <c r="D53" s="9">
        <f t="shared" si="1"/>
        <v>1195</v>
      </c>
      <c r="E53" s="17" t="s">
        <v>37</v>
      </c>
      <c r="F53" s="9">
        <f>SUM(F54:F58)</f>
        <v>6</v>
      </c>
      <c r="G53" s="13">
        <f>SUM(G54:G58)</f>
        <v>33</v>
      </c>
      <c r="H53" s="9">
        <f t="shared" si="0"/>
        <v>39</v>
      </c>
    </row>
    <row r="54" spans="1:8" x14ac:dyDescent="0.15">
      <c r="A54" s="4">
        <v>40</v>
      </c>
      <c r="B54" s="10">
        <v>147</v>
      </c>
      <c r="C54" s="14">
        <v>131</v>
      </c>
      <c r="D54" s="10">
        <f t="shared" si="1"/>
        <v>278</v>
      </c>
      <c r="E54" s="16">
        <v>95</v>
      </c>
      <c r="F54" s="20">
        <v>3</v>
      </c>
      <c r="G54" s="20">
        <v>9</v>
      </c>
      <c r="H54" s="10">
        <f t="shared" si="0"/>
        <v>12</v>
      </c>
    </row>
    <row r="55" spans="1:8" x14ac:dyDescent="0.15">
      <c r="A55" s="4">
        <v>41</v>
      </c>
      <c r="B55" s="10">
        <v>131</v>
      </c>
      <c r="C55" s="14">
        <v>110</v>
      </c>
      <c r="D55" s="10">
        <f t="shared" si="1"/>
        <v>241</v>
      </c>
      <c r="E55" s="16">
        <v>96</v>
      </c>
      <c r="F55" s="20">
        <v>2</v>
      </c>
      <c r="G55" s="20">
        <v>10</v>
      </c>
      <c r="H55" s="10">
        <f t="shared" si="0"/>
        <v>12</v>
      </c>
    </row>
    <row r="56" spans="1:8" x14ac:dyDescent="0.15">
      <c r="A56" s="4">
        <v>42</v>
      </c>
      <c r="B56" s="10">
        <v>113</v>
      </c>
      <c r="C56" s="14">
        <v>97</v>
      </c>
      <c r="D56" s="10">
        <f t="shared" si="1"/>
        <v>210</v>
      </c>
      <c r="E56" s="16">
        <v>97</v>
      </c>
      <c r="F56" s="20">
        <v>1</v>
      </c>
      <c r="G56" s="20">
        <v>4</v>
      </c>
      <c r="H56" s="10">
        <f t="shared" si="0"/>
        <v>5</v>
      </c>
    </row>
    <row r="57" spans="1:8" x14ac:dyDescent="0.15">
      <c r="A57" s="4">
        <v>43</v>
      </c>
      <c r="B57" s="10">
        <v>136</v>
      </c>
      <c r="C57" s="14">
        <v>116</v>
      </c>
      <c r="D57" s="10">
        <f t="shared" si="1"/>
        <v>252</v>
      </c>
      <c r="E57" s="16">
        <v>98</v>
      </c>
      <c r="F57" s="20">
        <v>0</v>
      </c>
      <c r="G57" s="20">
        <v>4</v>
      </c>
      <c r="H57" s="10">
        <f t="shared" si="0"/>
        <v>4</v>
      </c>
    </row>
    <row r="58" spans="1:8" x14ac:dyDescent="0.15">
      <c r="A58" s="4">
        <v>44</v>
      </c>
      <c r="B58" s="10">
        <v>109</v>
      </c>
      <c r="C58" s="14">
        <v>105</v>
      </c>
      <c r="D58" s="10">
        <f t="shared" si="1"/>
        <v>214</v>
      </c>
      <c r="E58" s="16">
        <v>99</v>
      </c>
      <c r="F58" s="20">
        <v>0</v>
      </c>
      <c r="G58" s="20">
        <v>6</v>
      </c>
      <c r="H58" s="10">
        <f t="shared" si="0"/>
        <v>6</v>
      </c>
    </row>
    <row r="59" spans="1:8" x14ac:dyDescent="0.15">
      <c r="A59" s="5" t="s">
        <v>38</v>
      </c>
      <c r="B59" s="9">
        <f>SUM(B60:B64)</f>
        <v>547</v>
      </c>
      <c r="C59" s="13">
        <f>SUM(C60:C64)</f>
        <v>430</v>
      </c>
      <c r="D59" s="9">
        <f t="shared" si="1"/>
        <v>977</v>
      </c>
      <c r="E59" s="17" t="s">
        <v>41</v>
      </c>
      <c r="F59" s="21">
        <v>3</v>
      </c>
      <c r="G59" s="21">
        <v>6</v>
      </c>
      <c r="H59" s="9">
        <f t="shared" si="0"/>
        <v>9</v>
      </c>
    </row>
    <row r="60" spans="1:8" x14ac:dyDescent="0.15">
      <c r="A60" s="4">
        <v>45</v>
      </c>
      <c r="B60" s="10">
        <v>116</v>
      </c>
      <c r="C60" s="14">
        <v>79</v>
      </c>
      <c r="D60" s="10">
        <f t="shared" si="1"/>
        <v>195</v>
      </c>
      <c r="E60" s="16"/>
      <c r="F60" s="20"/>
      <c r="G60" s="20"/>
      <c r="H60" s="10"/>
    </row>
    <row r="61" spans="1:8" x14ac:dyDescent="0.15">
      <c r="A61" s="4">
        <v>46</v>
      </c>
      <c r="B61" s="10">
        <v>94</v>
      </c>
      <c r="C61" s="14">
        <v>84</v>
      </c>
      <c r="D61" s="10">
        <f t="shared" si="1"/>
        <v>178</v>
      </c>
      <c r="E61" s="16"/>
      <c r="F61" s="22"/>
      <c r="G61" s="20"/>
      <c r="H61" s="10"/>
    </row>
    <row r="62" spans="1:8" x14ac:dyDescent="0.15">
      <c r="A62" s="4">
        <v>47</v>
      </c>
      <c r="B62" s="10">
        <v>127</v>
      </c>
      <c r="C62" s="14">
        <v>85</v>
      </c>
      <c r="D62" s="10">
        <f t="shared" si="1"/>
        <v>212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v>107</v>
      </c>
      <c r="C63" s="14">
        <v>87</v>
      </c>
      <c r="D63" s="10">
        <f t="shared" si="1"/>
        <v>194</v>
      </c>
      <c r="E63" s="16" t="s">
        <v>45</v>
      </c>
      <c r="F63" s="22">
        <v>1108</v>
      </c>
      <c r="G63" s="20">
        <v>1091</v>
      </c>
      <c r="H63" s="10">
        <f>+F63+G63</f>
        <v>2199</v>
      </c>
    </row>
    <row r="64" spans="1:8" x14ac:dyDescent="0.15">
      <c r="A64" s="4">
        <v>49</v>
      </c>
      <c r="B64" s="10">
        <v>103</v>
      </c>
      <c r="C64" s="14">
        <v>95</v>
      </c>
      <c r="D64" s="10">
        <f t="shared" si="1"/>
        <v>198</v>
      </c>
      <c r="E64" s="16" t="s">
        <v>33</v>
      </c>
      <c r="F64" s="22">
        <v>5129</v>
      </c>
      <c r="G64" s="20">
        <v>4713</v>
      </c>
      <c r="H64" s="10">
        <f>+F64+G64</f>
        <v>9842</v>
      </c>
    </row>
    <row r="65" spans="1:8" x14ac:dyDescent="0.15">
      <c r="A65" s="5" t="s">
        <v>28</v>
      </c>
      <c r="B65" s="9">
        <f>SUM(B66:B70)</f>
        <v>514</v>
      </c>
      <c r="C65" s="13">
        <f>SUM(C66:C70)</f>
        <v>457</v>
      </c>
      <c r="D65" s="9">
        <f t="shared" si="1"/>
        <v>971</v>
      </c>
      <c r="E65" s="16" t="s">
        <v>46</v>
      </c>
      <c r="F65" s="22">
        <v>1459</v>
      </c>
      <c r="G65" s="20">
        <v>1951</v>
      </c>
      <c r="H65" s="10">
        <f>+F65+G65</f>
        <v>3410</v>
      </c>
    </row>
    <row r="66" spans="1:8" x14ac:dyDescent="0.15">
      <c r="A66" s="4">
        <v>50</v>
      </c>
      <c r="B66" s="10">
        <v>92</v>
      </c>
      <c r="C66" s="14">
        <v>85</v>
      </c>
      <c r="D66" s="10">
        <f t="shared" si="1"/>
        <v>177</v>
      </c>
      <c r="E66" s="16"/>
      <c r="F66" s="22"/>
      <c r="G66" s="20"/>
      <c r="H66" s="10"/>
    </row>
    <row r="67" spans="1:8" x14ac:dyDescent="0.15">
      <c r="A67" s="4">
        <v>51</v>
      </c>
      <c r="B67" s="10">
        <v>91</v>
      </c>
      <c r="C67" s="14">
        <v>90</v>
      </c>
      <c r="D67" s="10">
        <f t="shared" si="1"/>
        <v>181</v>
      </c>
      <c r="E67" s="16"/>
      <c r="F67" s="22"/>
      <c r="G67" s="20"/>
      <c r="H67" s="10"/>
    </row>
    <row r="68" spans="1:8" x14ac:dyDescent="0.15">
      <c r="A68" s="4">
        <v>52</v>
      </c>
      <c r="B68" s="10">
        <v>101</v>
      </c>
      <c r="C68" s="14">
        <v>96</v>
      </c>
      <c r="D68" s="10">
        <f t="shared" si="1"/>
        <v>197</v>
      </c>
      <c r="E68" s="16"/>
      <c r="F68" s="22"/>
      <c r="G68" s="20"/>
      <c r="H68" s="10"/>
    </row>
    <row r="69" spans="1:8" x14ac:dyDescent="0.15">
      <c r="A69" s="4">
        <v>53</v>
      </c>
      <c r="B69" s="10">
        <v>113</v>
      </c>
      <c r="C69" s="14">
        <v>76</v>
      </c>
      <c r="D69" s="10">
        <f t="shared" si="1"/>
        <v>189</v>
      </c>
      <c r="E69" s="16"/>
      <c r="F69" s="22"/>
      <c r="G69" s="20"/>
      <c r="H69" s="10"/>
    </row>
    <row r="70" spans="1:8" x14ac:dyDescent="0.15">
      <c r="A70" s="6">
        <v>54</v>
      </c>
      <c r="B70" s="11">
        <v>117</v>
      </c>
      <c r="C70" s="15">
        <v>110</v>
      </c>
      <c r="D70" s="11">
        <f>+B70+C70</f>
        <v>227</v>
      </c>
      <c r="E70" s="18"/>
      <c r="F70" s="15"/>
      <c r="G70" s="23"/>
      <c r="H70" s="11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9A2BE-2802-40DB-B117-9ED8F985CA6E}">
  <dimension ref="A1:H70"/>
  <sheetViews>
    <sheetView workbookViewId="0">
      <selection activeCell="B6" sqref="B6"/>
    </sheetView>
  </sheetViews>
  <sheetFormatPr defaultRowHeight="13.5" x14ac:dyDescent="0.15"/>
  <sheetData>
    <row r="1" spans="1:8" x14ac:dyDescent="0.15">
      <c r="A1" s="24" t="s">
        <v>39</v>
      </c>
      <c r="B1" s="24"/>
      <c r="C1" s="24"/>
      <c r="D1" s="24" t="s">
        <v>0</v>
      </c>
      <c r="E1" s="24"/>
      <c r="F1" s="24"/>
      <c r="G1" s="24"/>
      <c r="H1" s="24"/>
    </row>
    <row r="2" spans="1:8" x14ac:dyDescent="0.15">
      <c r="A2" s="2" t="s">
        <v>94</v>
      </c>
      <c r="B2" s="24"/>
      <c r="C2" s="24"/>
      <c r="D2" s="24"/>
      <c r="E2" s="24"/>
      <c r="F2" s="24"/>
      <c r="G2" s="24"/>
      <c r="H2" s="24"/>
    </row>
    <row r="3" spans="1:8" x14ac:dyDescent="0.15">
      <c r="A3" s="3"/>
      <c r="B3" s="7" t="s">
        <v>6</v>
      </c>
      <c r="C3" s="12" t="s">
        <v>9</v>
      </c>
      <c r="D3" s="7" t="s">
        <v>3</v>
      </c>
      <c r="E3" s="7"/>
      <c r="F3" s="7" t="s">
        <v>6</v>
      </c>
      <c r="G3" s="12" t="s">
        <v>9</v>
      </c>
      <c r="H3" s="7" t="s">
        <v>3</v>
      </c>
    </row>
    <row r="4" spans="1:8" x14ac:dyDescent="0.15">
      <c r="A4" s="4" t="s">
        <v>1</v>
      </c>
      <c r="B4" s="8">
        <f>SUM(F63:F65)</f>
        <v>7508</v>
      </c>
      <c r="C4" s="8">
        <f>SUM(G63:G65)</f>
        <v>7060</v>
      </c>
      <c r="D4" s="8">
        <f>SUM(H63:H65)</f>
        <v>14568</v>
      </c>
      <c r="E4" s="16"/>
      <c r="F4" s="19"/>
      <c r="G4" s="19"/>
      <c r="H4" s="10"/>
    </row>
    <row r="5" spans="1:8" x14ac:dyDescent="0.15">
      <c r="A5" s="5" t="s">
        <v>2</v>
      </c>
      <c r="B5" s="9">
        <f>SUM(B6:B10)</f>
        <v>295</v>
      </c>
      <c r="C5" s="13">
        <f>SUM(C6:C10)</f>
        <v>255</v>
      </c>
      <c r="D5" s="9">
        <f>SUM(D6:D10)</f>
        <v>550</v>
      </c>
      <c r="E5" s="17" t="s">
        <v>60</v>
      </c>
      <c r="F5" s="9">
        <f>SUM(F6:F10)</f>
        <v>480</v>
      </c>
      <c r="G5" s="13">
        <f>SUM(G6:G10)</f>
        <v>393</v>
      </c>
      <c r="H5" s="9">
        <f t="shared" ref="H5:H60" si="0">+F5+G5</f>
        <v>873</v>
      </c>
    </row>
    <row r="6" spans="1:8" x14ac:dyDescent="0.15">
      <c r="A6" s="4">
        <v>0</v>
      </c>
      <c r="B6" s="10">
        <v>55</v>
      </c>
      <c r="C6" s="14">
        <v>52</v>
      </c>
      <c r="D6" s="10">
        <f t="shared" ref="D6:D69" si="1">+B6+C6</f>
        <v>107</v>
      </c>
      <c r="E6" s="16">
        <v>55</v>
      </c>
      <c r="F6" s="20">
        <v>91</v>
      </c>
      <c r="G6" s="20">
        <v>91</v>
      </c>
      <c r="H6" s="10">
        <f t="shared" si="0"/>
        <v>182</v>
      </c>
    </row>
    <row r="7" spans="1:8" x14ac:dyDescent="0.15">
      <c r="A7" s="4">
        <v>1</v>
      </c>
      <c r="B7" s="10">
        <v>52</v>
      </c>
      <c r="C7" s="14">
        <v>52</v>
      </c>
      <c r="D7" s="10">
        <f t="shared" si="1"/>
        <v>104</v>
      </c>
      <c r="E7" s="16">
        <v>56</v>
      </c>
      <c r="F7" s="20">
        <v>108</v>
      </c>
      <c r="G7" s="20">
        <v>65</v>
      </c>
      <c r="H7" s="10">
        <f>+F7+G7</f>
        <v>173</v>
      </c>
    </row>
    <row r="8" spans="1:8" x14ac:dyDescent="0.15">
      <c r="A8" s="4">
        <v>2</v>
      </c>
      <c r="B8" s="10">
        <v>67</v>
      </c>
      <c r="C8" s="14">
        <v>42</v>
      </c>
      <c r="D8" s="10">
        <f t="shared" si="1"/>
        <v>109</v>
      </c>
      <c r="E8" s="16">
        <v>57</v>
      </c>
      <c r="F8" s="20">
        <v>84</v>
      </c>
      <c r="G8" s="20">
        <v>66</v>
      </c>
      <c r="H8" s="10">
        <f t="shared" si="0"/>
        <v>150</v>
      </c>
    </row>
    <row r="9" spans="1:8" x14ac:dyDescent="0.15">
      <c r="A9" s="4">
        <v>3</v>
      </c>
      <c r="B9" s="10">
        <v>73</v>
      </c>
      <c r="C9" s="14">
        <v>56</v>
      </c>
      <c r="D9" s="10">
        <f t="shared" si="1"/>
        <v>129</v>
      </c>
      <c r="E9" s="16">
        <v>58</v>
      </c>
      <c r="F9" s="20">
        <v>106</v>
      </c>
      <c r="G9" s="20">
        <v>91</v>
      </c>
      <c r="H9" s="10">
        <f t="shared" si="0"/>
        <v>197</v>
      </c>
    </row>
    <row r="10" spans="1:8" x14ac:dyDescent="0.15">
      <c r="A10" s="4">
        <v>4</v>
      </c>
      <c r="B10" s="10">
        <v>48</v>
      </c>
      <c r="C10" s="14">
        <v>53</v>
      </c>
      <c r="D10" s="10">
        <f t="shared" si="1"/>
        <v>101</v>
      </c>
      <c r="E10" s="16">
        <v>59</v>
      </c>
      <c r="F10" s="20">
        <v>91</v>
      </c>
      <c r="G10" s="20">
        <v>80</v>
      </c>
      <c r="H10" s="10">
        <f t="shared" si="0"/>
        <v>171</v>
      </c>
    </row>
    <row r="11" spans="1:8" x14ac:dyDescent="0.15">
      <c r="A11" s="5" t="s">
        <v>50</v>
      </c>
      <c r="B11" s="9">
        <f>SUM(B12:B16)</f>
        <v>328</v>
      </c>
      <c r="C11" s="13">
        <f>SUM(C12:C16)</f>
        <v>274</v>
      </c>
      <c r="D11" s="9">
        <f t="shared" si="1"/>
        <v>602</v>
      </c>
      <c r="E11" s="17" t="s">
        <v>62</v>
      </c>
      <c r="F11" s="9">
        <f>SUM(F12:F16)</f>
        <v>398</v>
      </c>
      <c r="G11" s="13">
        <f>SUM(G12:G16)</f>
        <v>388</v>
      </c>
      <c r="H11" s="9">
        <f t="shared" si="0"/>
        <v>786</v>
      </c>
    </row>
    <row r="12" spans="1:8" x14ac:dyDescent="0.15">
      <c r="A12" s="4">
        <v>5</v>
      </c>
      <c r="B12" s="10">
        <v>61</v>
      </c>
      <c r="C12" s="14">
        <v>40</v>
      </c>
      <c r="D12" s="10">
        <f t="shared" si="1"/>
        <v>101</v>
      </c>
      <c r="E12" s="16">
        <v>60</v>
      </c>
      <c r="F12" s="20">
        <v>85</v>
      </c>
      <c r="G12" s="20">
        <v>80</v>
      </c>
      <c r="H12" s="10">
        <f t="shared" si="0"/>
        <v>165</v>
      </c>
    </row>
    <row r="13" spans="1:8" x14ac:dyDescent="0.15">
      <c r="A13" s="4">
        <v>6</v>
      </c>
      <c r="B13" s="10">
        <v>71</v>
      </c>
      <c r="C13" s="14">
        <v>45</v>
      </c>
      <c r="D13" s="10">
        <f t="shared" si="1"/>
        <v>116</v>
      </c>
      <c r="E13" s="16">
        <v>61</v>
      </c>
      <c r="F13" s="20">
        <v>79</v>
      </c>
      <c r="G13" s="20">
        <v>78</v>
      </c>
      <c r="H13" s="10">
        <f t="shared" si="0"/>
        <v>157</v>
      </c>
    </row>
    <row r="14" spans="1:8" x14ac:dyDescent="0.15">
      <c r="A14" s="4">
        <v>7</v>
      </c>
      <c r="B14" s="10">
        <v>63</v>
      </c>
      <c r="C14" s="14">
        <v>66</v>
      </c>
      <c r="D14" s="10">
        <f t="shared" si="1"/>
        <v>129</v>
      </c>
      <c r="E14" s="16">
        <v>62</v>
      </c>
      <c r="F14" s="20">
        <v>70</v>
      </c>
      <c r="G14" s="20">
        <v>80</v>
      </c>
      <c r="H14" s="10">
        <f t="shared" si="0"/>
        <v>150</v>
      </c>
    </row>
    <row r="15" spans="1:8" x14ac:dyDescent="0.15">
      <c r="A15" s="4">
        <v>8</v>
      </c>
      <c r="B15" s="10">
        <v>69</v>
      </c>
      <c r="C15" s="14">
        <v>66</v>
      </c>
      <c r="D15" s="10">
        <f t="shared" si="1"/>
        <v>135</v>
      </c>
      <c r="E15" s="16">
        <v>63</v>
      </c>
      <c r="F15" s="20">
        <v>74</v>
      </c>
      <c r="G15" s="20">
        <v>79</v>
      </c>
      <c r="H15" s="10">
        <f t="shared" si="0"/>
        <v>153</v>
      </c>
    </row>
    <row r="16" spans="1:8" x14ac:dyDescent="0.15">
      <c r="A16" s="4">
        <v>9</v>
      </c>
      <c r="B16" s="10">
        <v>64</v>
      </c>
      <c r="C16" s="14">
        <v>57</v>
      </c>
      <c r="D16" s="10">
        <f t="shared" si="1"/>
        <v>121</v>
      </c>
      <c r="E16" s="16">
        <v>64</v>
      </c>
      <c r="F16" s="20">
        <v>90</v>
      </c>
      <c r="G16" s="20">
        <v>71</v>
      </c>
      <c r="H16" s="10">
        <f t="shared" si="0"/>
        <v>161</v>
      </c>
    </row>
    <row r="17" spans="1:8" x14ac:dyDescent="0.15">
      <c r="A17" s="5" t="s">
        <v>23</v>
      </c>
      <c r="B17" s="9">
        <f>SUM(B18:B22)</f>
        <v>343</v>
      </c>
      <c r="C17" s="13">
        <f>SUM(C18:C22)</f>
        <v>321</v>
      </c>
      <c r="D17" s="9">
        <f t="shared" si="1"/>
        <v>664</v>
      </c>
      <c r="E17" s="17" t="s">
        <v>35</v>
      </c>
      <c r="F17" s="9">
        <f>SUM(F18:F22)</f>
        <v>404</v>
      </c>
      <c r="G17" s="13">
        <f>SUM(G18:G22)</f>
        <v>419</v>
      </c>
      <c r="H17" s="9">
        <f t="shared" si="0"/>
        <v>823</v>
      </c>
    </row>
    <row r="18" spans="1:8" x14ac:dyDescent="0.15">
      <c r="A18" s="4">
        <v>10</v>
      </c>
      <c r="B18" s="10">
        <v>68</v>
      </c>
      <c r="C18" s="14">
        <v>80</v>
      </c>
      <c r="D18" s="10">
        <f t="shared" si="1"/>
        <v>148</v>
      </c>
      <c r="E18" s="16">
        <v>65</v>
      </c>
      <c r="F18" s="20">
        <v>98</v>
      </c>
      <c r="G18" s="20">
        <v>90</v>
      </c>
      <c r="H18" s="10">
        <f t="shared" si="0"/>
        <v>188</v>
      </c>
    </row>
    <row r="19" spans="1:8" x14ac:dyDescent="0.15">
      <c r="A19" s="4">
        <v>11</v>
      </c>
      <c r="B19" s="10">
        <v>67</v>
      </c>
      <c r="C19" s="14">
        <v>66</v>
      </c>
      <c r="D19" s="10">
        <f t="shared" si="1"/>
        <v>133</v>
      </c>
      <c r="E19" s="16">
        <v>66</v>
      </c>
      <c r="F19" s="20">
        <v>74</v>
      </c>
      <c r="G19" s="20">
        <v>82</v>
      </c>
      <c r="H19" s="10">
        <f t="shared" si="0"/>
        <v>156</v>
      </c>
    </row>
    <row r="20" spans="1:8" x14ac:dyDescent="0.15">
      <c r="A20" s="4">
        <v>12</v>
      </c>
      <c r="B20" s="10">
        <v>75</v>
      </c>
      <c r="C20" s="14">
        <v>65</v>
      </c>
      <c r="D20" s="10">
        <f t="shared" si="1"/>
        <v>140</v>
      </c>
      <c r="E20" s="16">
        <v>67</v>
      </c>
      <c r="F20" s="20">
        <v>73</v>
      </c>
      <c r="G20" s="20">
        <v>77</v>
      </c>
      <c r="H20" s="10">
        <f t="shared" si="0"/>
        <v>150</v>
      </c>
    </row>
    <row r="21" spans="1:8" x14ac:dyDescent="0.15">
      <c r="A21" s="4">
        <v>13</v>
      </c>
      <c r="B21" s="10">
        <v>67</v>
      </c>
      <c r="C21" s="14">
        <v>60</v>
      </c>
      <c r="D21" s="10">
        <f t="shared" si="1"/>
        <v>127</v>
      </c>
      <c r="E21" s="16">
        <v>68</v>
      </c>
      <c r="F21" s="20">
        <v>75</v>
      </c>
      <c r="G21" s="20">
        <v>77</v>
      </c>
      <c r="H21" s="10">
        <f t="shared" si="0"/>
        <v>152</v>
      </c>
    </row>
    <row r="22" spans="1:8" x14ac:dyDescent="0.15">
      <c r="A22" s="4">
        <v>14</v>
      </c>
      <c r="B22" s="10">
        <v>66</v>
      </c>
      <c r="C22" s="14">
        <v>50</v>
      </c>
      <c r="D22" s="10">
        <f t="shared" si="1"/>
        <v>116</v>
      </c>
      <c r="E22" s="16">
        <v>69</v>
      </c>
      <c r="F22" s="20">
        <v>84</v>
      </c>
      <c r="G22" s="20">
        <v>93</v>
      </c>
      <c r="H22" s="10">
        <f t="shared" si="0"/>
        <v>177</v>
      </c>
    </row>
    <row r="23" spans="1:8" x14ac:dyDescent="0.15">
      <c r="A23" s="5" t="s">
        <v>5</v>
      </c>
      <c r="B23" s="9">
        <f>SUM(B24:B28)</f>
        <v>296</v>
      </c>
      <c r="C23" s="13">
        <f>SUM(C24:C28)</f>
        <v>273</v>
      </c>
      <c r="D23" s="9">
        <f t="shared" si="1"/>
        <v>569</v>
      </c>
      <c r="E23" s="17" t="s">
        <v>63</v>
      </c>
      <c r="F23" s="9">
        <f>SUM(F24:F28)</f>
        <v>428</v>
      </c>
      <c r="G23" s="13">
        <f>SUM(G24:G28)</f>
        <v>511</v>
      </c>
      <c r="H23" s="9">
        <f t="shared" si="0"/>
        <v>939</v>
      </c>
    </row>
    <row r="24" spans="1:8" x14ac:dyDescent="0.15">
      <c r="A24" s="4">
        <v>15</v>
      </c>
      <c r="B24" s="10">
        <v>70</v>
      </c>
      <c r="C24" s="14">
        <v>61</v>
      </c>
      <c r="D24" s="10">
        <f t="shared" si="1"/>
        <v>131</v>
      </c>
      <c r="E24" s="16">
        <v>70</v>
      </c>
      <c r="F24" s="20">
        <v>77</v>
      </c>
      <c r="G24" s="20">
        <v>69</v>
      </c>
      <c r="H24" s="10">
        <f t="shared" si="0"/>
        <v>146</v>
      </c>
    </row>
    <row r="25" spans="1:8" x14ac:dyDescent="0.15">
      <c r="A25" s="4">
        <v>16</v>
      </c>
      <c r="B25" s="10">
        <v>66</v>
      </c>
      <c r="C25" s="14">
        <v>59</v>
      </c>
      <c r="D25" s="10">
        <f t="shared" si="1"/>
        <v>125</v>
      </c>
      <c r="E25" s="16">
        <v>71</v>
      </c>
      <c r="F25" s="20">
        <v>80</v>
      </c>
      <c r="G25" s="20">
        <v>106</v>
      </c>
      <c r="H25" s="10">
        <f t="shared" si="0"/>
        <v>186</v>
      </c>
    </row>
    <row r="26" spans="1:8" x14ac:dyDescent="0.15">
      <c r="A26" s="4">
        <v>17</v>
      </c>
      <c r="B26" s="10">
        <v>51</v>
      </c>
      <c r="C26" s="14">
        <v>55</v>
      </c>
      <c r="D26" s="10">
        <f t="shared" si="1"/>
        <v>106</v>
      </c>
      <c r="E26" s="16">
        <v>72</v>
      </c>
      <c r="F26" s="20">
        <v>78</v>
      </c>
      <c r="G26" s="20">
        <v>93</v>
      </c>
      <c r="H26" s="10">
        <f t="shared" si="0"/>
        <v>171</v>
      </c>
    </row>
    <row r="27" spans="1:8" x14ac:dyDescent="0.15">
      <c r="A27" s="4">
        <v>18</v>
      </c>
      <c r="B27" s="10">
        <v>55</v>
      </c>
      <c r="C27" s="14">
        <v>53</v>
      </c>
      <c r="D27" s="10">
        <f t="shared" si="1"/>
        <v>108</v>
      </c>
      <c r="E27" s="16">
        <v>73</v>
      </c>
      <c r="F27" s="20">
        <v>90</v>
      </c>
      <c r="G27" s="20">
        <v>124</v>
      </c>
      <c r="H27" s="10">
        <f t="shared" si="0"/>
        <v>214</v>
      </c>
    </row>
    <row r="28" spans="1:8" x14ac:dyDescent="0.15">
      <c r="A28" s="4">
        <v>19</v>
      </c>
      <c r="B28" s="10">
        <v>54</v>
      </c>
      <c r="C28" s="14">
        <v>45</v>
      </c>
      <c r="D28" s="10">
        <f t="shared" si="1"/>
        <v>99</v>
      </c>
      <c r="E28" s="16">
        <v>74</v>
      </c>
      <c r="F28" s="20">
        <v>103</v>
      </c>
      <c r="G28" s="20">
        <v>119</v>
      </c>
      <c r="H28" s="10">
        <f t="shared" si="0"/>
        <v>222</v>
      </c>
    </row>
    <row r="29" spans="1:8" x14ac:dyDescent="0.15">
      <c r="A29" s="5" t="s">
        <v>43</v>
      </c>
      <c r="B29" s="9">
        <f>SUM(B30:B34)</f>
        <v>392</v>
      </c>
      <c r="C29" s="13">
        <f>SUM(C30:C34)</f>
        <v>308</v>
      </c>
      <c r="D29" s="9">
        <f t="shared" si="1"/>
        <v>700</v>
      </c>
      <c r="E29" s="17" t="s">
        <v>59</v>
      </c>
      <c r="F29" s="9">
        <f>SUM(F30:F34)</f>
        <v>326</v>
      </c>
      <c r="G29" s="13">
        <f>SUM(G30:G34)</f>
        <v>387</v>
      </c>
      <c r="H29" s="9">
        <f t="shared" si="0"/>
        <v>713</v>
      </c>
    </row>
    <row r="30" spans="1:8" x14ac:dyDescent="0.15">
      <c r="A30" s="4">
        <v>20</v>
      </c>
      <c r="B30" s="10">
        <v>67</v>
      </c>
      <c r="C30" s="14">
        <v>48</v>
      </c>
      <c r="D30" s="10">
        <f t="shared" si="1"/>
        <v>115</v>
      </c>
      <c r="E30" s="16">
        <v>75</v>
      </c>
      <c r="F30" s="20">
        <v>100</v>
      </c>
      <c r="G30" s="20">
        <v>93</v>
      </c>
      <c r="H30" s="10">
        <f t="shared" si="0"/>
        <v>193</v>
      </c>
    </row>
    <row r="31" spans="1:8" x14ac:dyDescent="0.15">
      <c r="A31" s="4">
        <v>21</v>
      </c>
      <c r="B31" s="10">
        <v>69</v>
      </c>
      <c r="C31" s="14">
        <v>55</v>
      </c>
      <c r="D31" s="10">
        <f t="shared" si="1"/>
        <v>124</v>
      </c>
      <c r="E31" s="16">
        <v>76</v>
      </c>
      <c r="F31" s="20">
        <v>75</v>
      </c>
      <c r="G31" s="20">
        <v>84</v>
      </c>
      <c r="H31" s="10">
        <f t="shared" si="0"/>
        <v>159</v>
      </c>
    </row>
    <row r="32" spans="1:8" x14ac:dyDescent="0.15">
      <c r="A32" s="4">
        <v>22</v>
      </c>
      <c r="B32" s="10">
        <v>69</v>
      </c>
      <c r="C32" s="14">
        <v>68</v>
      </c>
      <c r="D32" s="10">
        <f t="shared" si="1"/>
        <v>137</v>
      </c>
      <c r="E32" s="16">
        <v>77</v>
      </c>
      <c r="F32" s="20">
        <v>49</v>
      </c>
      <c r="G32" s="20">
        <v>68</v>
      </c>
      <c r="H32" s="10">
        <f t="shared" si="0"/>
        <v>117</v>
      </c>
    </row>
    <row r="33" spans="1:8" x14ac:dyDescent="0.15">
      <c r="A33" s="4">
        <v>23</v>
      </c>
      <c r="B33" s="10">
        <v>90</v>
      </c>
      <c r="C33" s="14">
        <v>69</v>
      </c>
      <c r="D33" s="10">
        <f t="shared" si="1"/>
        <v>159</v>
      </c>
      <c r="E33" s="16">
        <v>78</v>
      </c>
      <c r="F33" s="20">
        <v>50</v>
      </c>
      <c r="G33" s="20">
        <v>65</v>
      </c>
      <c r="H33" s="10">
        <f t="shared" si="0"/>
        <v>115</v>
      </c>
    </row>
    <row r="34" spans="1:8" x14ac:dyDescent="0.15">
      <c r="A34" s="4">
        <v>24</v>
      </c>
      <c r="B34" s="10">
        <v>97</v>
      </c>
      <c r="C34" s="14">
        <v>68</v>
      </c>
      <c r="D34" s="10">
        <f t="shared" si="1"/>
        <v>165</v>
      </c>
      <c r="E34" s="16">
        <v>79</v>
      </c>
      <c r="F34" s="20">
        <v>52</v>
      </c>
      <c r="G34" s="20">
        <v>77</v>
      </c>
      <c r="H34" s="10">
        <f t="shared" si="0"/>
        <v>129</v>
      </c>
    </row>
    <row r="35" spans="1:8" x14ac:dyDescent="0.15">
      <c r="A35" s="5" t="s">
        <v>13</v>
      </c>
      <c r="B35" s="9">
        <f>SUM(B36:B40)</f>
        <v>495</v>
      </c>
      <c r="C35" s="13">
        <f>SUM(C36:C40)</f>
        <v>406</v>
      </c>
      <c r="D35" s="9">
        <f t="shared" si="1"/>
        <v>901</v>
      </c>
      <c r="E35" s="17" t="s">
        <v>64</v>
      </c>
      <c r="F35" s="13">
        <f>SUM(F36:F40)</f>
        <v>224</v>
      </c>
      <c r="G35" s="13">
        <f>SUM(G36:G40)</f>
        <v>340</v>
      </c>
      <c r="H35" s="9">
        <f t="shared" si="0"/>
        <v>564</v>
      </c>
    </row>
    <row r="36" spans="1:8" x14ac:dyDescent="0.15">
      <c r="A36" s="4">
        <v>25</v>
      </c>
      <c r="B36" s="10">
        <v>100</v>
      </c>
      <c r="C36" s="14">
        <v>77</v>
      </c>
      <c r="D36" s="10">
        <f t="shared" si="1"/>
        <v>177</v>
      </c>
      <c r="E36" s="16">
        <v>80</v>
      </c>
      <c r="F36" s="20">
        <v>50</v>
      </c>
      <c r="G36" s="20">
        <v>61</v>
      </c>
      <c r="H36" s="10">
        <f t="shared" si="0"/>
        <v>111</v>
      </c>
    </row>
    <row r="37" spans="1:8" x14ac:dyDescent="0.15">
      <c r="A37" s="4">
        <v>26</v>
      </c>
      <c r="B37" s="10">
        <v>87</v>
      </c>
      <c r="C37" s="14">
        <v>73</v>
      </c>
      <c r="D37" s="10">
        <f t="shared" si="1"/>
        <v>160</v>
      </c>
      <c r="E37" s="16">
        <v>81</v>
      </c>
      <c r="F37" s="20">
        <v>50</v>
      </c>
      <c r="G37" s="20">
        <v>75</v>
      </c>
      <c r="H37" s="10">
        <f t="shared" si="0"/>
        <v>125</v>
      </c>
    </row>
    <row r="38" spans="1:8" x14ac:dyDescent="0.15">
      <c r="A38" s="4">
        <v>27</v>
      </c>
      <c r="B38" s="10">
        <v>92</v>
      </c>
      <c r="C38" s="14">
        <v>82</v>
      </c>
      <c r="D38" s="10">
        <f t="shared" si="1"/>
        <v>174</v>
      </c>
      <c r="E38" s="16">
        <v>82</v>
      </c>
      <c r="F38" s="20">
        <v>48</v>
      </c>
      <c r="G38" s="20">
        <v>70</v>
      </c>
      <c r="H38" s="10">
        <f t="shared" si="0"/>
        <v>118</v>
      </c>
    </row>
    <row r="39" spans="1:8" x14ac:dyDescent="0.15">
      <c r="A39" s="4">
        <v>28</v>
      </c>
      <c r="B39" s="10">
        <v>103</v>
      </c>
      <c r="C39" s="14">
        <v>93</v>
      </c>
      <c r="D39" s="10">
        <f t="shared" si="1"/>
        <v>196</v>
      </c>
      <c r="E39" s="16">
        <v>83</v>
      </c>
      <c r="F39" s="20">
        <v>46</v>
      </c>
      <c r="G39" s="20">
        <v>68</v>
      </c>
      <c r="H39" s="10">
        <f t="shared" si="0"/>
        <v>114</v>
      </c>
    </row>
    <row r="40" spans="1:8" x14ac:dyDescent="0.15">
      <c r="A40" s="4">
        <v>29</v>
      </c>
      <c r="B40" s="10">
        <v>113</v>
      </c>
      <c r="C40" s="14">
        <v>81</v>
      </c>
      <c r="D40" s="10">
        <f t="shared" si="1"/>
        <v>194</v>
      </c>
      <c r="E40" s="16">
        <v>84</v>
      </c>
      <c r="F40" s="20">
        <v>30</v>
      </c>
      <c r="G40" s="20">
        <v>66</v>
      </c>
      <c r="H40" s="10">
        <f t="shared" si="0"/>
        <v>96</v>
      </c>
    </row>
    <row r="41" spans="1:8" x14ac:dyDescent="0.15">
      <c r="A41" s="5" t="s">
        <v>52</v>
      </c>
      <c r="B41" s="9">
        <f>SUM(B42:B46)</f>
        <v>513</v>
      </c>
      <c r="C41" s="13">
        <f>SUM(C42:C46)</f>
        <v>380</v>
      </c>
      <c r="D41" s="9">
        <f t="shared" si="1"/>
        <v>893</v>
      </c>
      <c r="E41" s="17" t="s">
        <v>65</v>
      </c>
      <c r="F41" s="9">
        <f>SUM(F42:F46)</f>
        <v>138</v>
      </c>
      <c r="G41" s="13">
        <f>SUM(G42:G46)</f>
        <v>240</v>
      </c>
      <c r="H41" s="9">
        <f t="shared" si="0"/>
        <v>378</v>
      </c>
    </row>
    <row r="42" spans="1:8" x14ac:dyDescent="0.15">
      <c r="A42" s="4">
        <v>30</v>
      </c>
      <c r="B42" s="10">
        <v>93</v>
      </c>
      <c r="C42" s="14">
        <v>72</v>
      </c>
      <c r="D42" s="10">
        <f t="shared" si="1"/>
        <v>165</v>
      </c>
      <c r="E42" s="16">
        <v>85</v>
      </c>
      <c r="F42" s="20">
        <v>32</v>
      </c>
      <c r="G42" s="20">
        <v>46</v>
      </c>
      <c r="H42" s="10">
        <f t="shared" si="0"/>
        <v>78</v>
      </c>
    </row>
    <row r="43" spans="1:8" x14ac:dyDescent="0.15">
      <c r="A43" s="4">
        <v>31</v>
      </c>
      <c r="B43" s="10">
        <v>115</v>
      </c>
      <c r="C43" s="14">
        <v>81</v>
      </c>
      <c r="D43" s="10">
        <f t="shared" si="1"/>
        <v>196</v>
      </c>
      <c r="E43" s="16">
        <v>86</v>
      </c>
      <c r="F43" s="20">
        <v>31</v>
      </c>
      <c r="G43" s="20">
        <v>53</v>
      </c>
      <c r="H43" s="10">
        <f t="shared" si="0"/>
        <v>84</v>
      </c>
    </row>
    <row r="44" spans="1:8" x14ac:dyDescent="0.15">
      <c r="A44" s="4">
        <v>32</v>
      </c>
      <c r="B44" s="10">
        <v>106</v>
      </c>
      <c r="C44" s="14">
        <v>73</v>
      </c>
      <c r="D44" s="10">
        <f t="shared" si="1"/>
        <v>179</v>
      </c>
      <c r="E44" s="16">
        <v>87</v>
      </c>
      <c r="F44" s="20">
        <v>22</v>
      </c>
      <c r="G44" s="20">
        <v>49</v>
      </c>
      <c r="H44" s="10">
        <f t="shared" si="0"/>
        <v>71</v>
      </c>
    </row>
    <row r="45" spans="1:8" x14ac:dyDescent="0.15">
      <c r="A45" s="4">
        <v>33</v>
      </c>
      <c r="B45" s="10">
        <v>91</v>
      </c>
      <c r="C45" s="14">
        <v>85</v>
      </c>
      <c r="D45" s="10">
        <f t="shared" si="1"/>
        <v>176</v>
      </c>
      <c r="E45" s="16">
        <v>88</v>
      </c>
      <c r="F45" s="20">
        <v>31</v>
      </c>
      <c r="G45" s="20">
        <v>47</v>
      </c>
      <c r="H45" s="10">
        <f t="shared" si="0"/>
        <v>78</v>
      </c>
    </row>
    <row r="46" spans="1:8" x14ac:dyDescent="0.15">
      <c r="A46" s="4">
        <v>34</v>
      </c>
      <c r="B46" s="10">
        <v>108</v>
      </c>
      <c r="C46" s="14">
        <v>69</v>
      </c>
      <c r="D46" s="10">
        <f t="shared" si="1"/>
        <v>177</v>
      </c>
      <c r="E46" s="16">
        <v>89</v>
      </c>
      <c r="F46" s="20">
        <v>22</v>
      </c>
      <c r="G46" s="20">
        <v>45</v>
      </c>
      <c r="H46" s="10">
        <f t="shared" si="0"/>
        <v>67</v>
      </c>
    </row>
    <row r="47" spans="1:8" x14ac:dyDescent="0.15">
      <c r="A47" s="5" t="s">
        <v>53</v>
      </c>
      <c r="B47" s="9">
        <f>SUM(B48:B52)</f>
        <v>520</v>
      </c>
      <c r="C47" s="13">
        <f>SUM(C48:C52)</f>
        <v>466</v>
      </c>
      <c r="D47" s="9">
        <f t="shared" si="1"/>
        <v>986</v>
      </c>
      <c r="E47" s="17" t="s">
        <v>55</v>
      </c>
      <c r="F47" s="9">
        <f>SUM(F48:F52)</f>
        <v>50</v>
      </c>
      <c r="G47" s="13">
        <f>SUM(G48:G52)</f>
        <v>122</v>
      </c>
      <c r="H47" s="9">
        <f t="shared" si="0"/>
        <v>172</v>
      </c>
    </row>
    <row r="48" spans="1:8" x14ac:dyDescent="0.15">
      <c r="A48" s="4">
        <v>35</v>
      </c>
      <c r="B48" s="10">
        <v>102</v>
      </c>
      <c r="C48" s="14">
        <v>87</v>
      </c>
      <c r="D48" s="10">
        <f t="shared" si="1"/>
        <v>189</v>
      </c>
      <c r="E48" s="16">
        <v>90</v>
      </c>
      <c r="F48" s="20">
        <v>16</v>
      </c>
      <c r="G48" s="20">
        <v>29</v>
      </c>
      <c r="H48" s="10">
        <f t="shared" si="0"/>
        <v>45</v>
      </c>
    </row>
    <row r="49" spans="1:8" x14ac:dyDescent="0.15">
      <c r="A49" s="4">
        <v>36</v>
      </c>
      <c r="B49" s="10">
        <v>96</v>
      </c>
      <c r="C49" s="14">
        <v>77</v>
      </c>
      <c r="D49" s="10">
        <f t="shared" si="1"/>
        <v>173</v>
      </c>
      <c r="E49" s="16">
        <v>91</v>
      </c>
      <c r="F49" s="20">
        <v>11</v>
      </c>
      <c r="G49" s="20">
        <v>25</v>
      </c>
      <c r="H49" s="10">
        <f t="shared" si="0"/>
        <v>36</v>
      </c>
    </row>
    <row r="50" spans="1:8" x14ac:dyDescent="0.15">
      <c r="A50" s="4">
        <v>37</v>
      </c>
      <c r="B50" s="10">
        <v>102</v>
      </c>
      <c r="C50" s="14">
        <v>94</v>
      </c>
      <c r="D50" s="10">
        <f t="shared" si="1"/>
        <v>196</v>
      </c>
      <c r="E50" s="16">
        <v>92</v>
      </c>
      <c r="F50" s="20">
        <v>11</v>
      </c>
      <c r="G50" s="20">
        <v>21</v>
      </c>
      <c r="H50" s="10">
        <f t="shared" si="0"/>
        <v>32</v>
      </c>
    </row>
    <row r="51" spans="1:8" x14ac:dyDescent="0.15">
      <c r="A51" s="4">
        <v>38</v>
      </c>
      <c r="B51" s="10">
        <v>107</v>
      </c>
      <c r="C51" s="14">
        <v>100</v>
      </c>
      <c r="D51" s="10">
        <f t="shared" si="1"/>
        <v>207</v>
      </c>
      <c r="E51" s="16">
        <v>93</v>
      </c>
      <c r="F51" s="20">
        <v>9</v>
      </c>
      <c r="G51" s="20">
        <v>24</v>
      </c>
      <c r="H51" s="10">
        <f t="shared" si="0"/>
        <v>33</v>
      </c>
    </row>
    <row r="52" spans="1:8" x14ac:dyDescent="0.15">
      <c r="A52" s="4">
        <v>39</v>
      </c>
      <c r="B52" s="10">
        <v>113</v>
      </c>
      <c r="C52" s="14">
        <v>108</v>
      </c>
      <c r="D52" s="10">
        <f t="shared" si="1"/>
        <v>221</v>
      </c>
      <c r="E52" s="16">
        <v>94</v>
      </c>
      <c r="F52" s="20">
        <v>3</v>
      </c>
      <c r="G52" s="20">
        <v>23</v>
      </c>
      <c r="H52" s="10">
        <f t="shared" si="0"/>
        <v>26</v>
      </c>
    </row>
    <row r="53" spans="1:8" x14ac:dyDescent="0.15">
      <c r="A53" s="5" t="s">
        <v>54</v>
      </c>
      <c r="B53" s="9">
        <f>SUM(B54:B58)</f>
        <v>604</v>
      </c>
      <c r="C53" s="13">
        <f>SUM(C54:C58)</f>
        <v>490</v>
      </c>
      <c r="D53" s="9">
        <f t="shared" si="1"/>
        <v>1094</v>
      </c>
      <c r="E53" s="17" t="s">
        <v>61</v>
      </c>
      <c r="F53" s="9">
        <f>SUM(F54:F58)</f>
        <v>12</v>
      </c>
      <c r="G53" s="13">
        <f>SUM(G54:G58)</f>
        <v>42</v>
      </c>
      <c r="H53" s="9">
        <f t="shared" si="0"/>
        <v>54</v>
      </c>
    </row>
    <row r="54" spans="1:8" x14ac:dyDescent="0.15">
      <c r="A54" s="4">
        <v>40</v>
      </c>
      <c r="B54" s="10">
        <v>103</v>
      </c>
      <c r="C54" s="14">
        <v>116</v>
      </c>
      <c r="D54" s="10">
        <f t="shared" si="1"/>
        <v>219</v>
      </c>
      <c r="E54" s="16">
        <v>95</v>
      </c>
      <c r="F54" s="20">
        <v>5</v>
      </c>
      <c r="G54" s="20">
        <v>12</v>
      </c>
      <c r="H54" s="10">
        <f t="shared" si="0"/>
        <v>17</v>
      </c>
    </row>
    <row r="55" spans="1:8" x14ac:dyDescent="0.15">
      <c r="A55" s="4">
        <v>41</v>
      </c>
      <c r="B55" s="10">
        <v>121</v>
      </c>
      <c r="C55" s="14">
        <v>83</v>
      </c>
      <c r="D55" s="10">
        <f t="shared" si="1"/>
        <v>204</v>
      </c>
      <c r="E55" s="16">
        <v>96</v>
      </c>
      <c r="F55" s="20">
        <v>5</v>
      </c>
      <c r="G55" s="20">
        <v>9</v>
      </c>
      <c r="H55" s="10">
        <f t="shared" si="0"/>
        <v>14</v>
      </c>
    </row>
    <row r="56" spans="1:8" x14ac:dyDescent="0.15">
      <c r="A56" s="4">
        <v>42</v>
      </c>
      <c r="B56" s="10">
        <v>133</v>
      </c>
      <c r="C56" s="14">
        <v>101</v>
      </c>
      <c r="D56" s="10">
        <f t="shared" si="1"/>
        <v>234</v>
      </c>
      <c r="E56" s="16">
        <v>97</v>
      </c>
      <c r="F56" s="20">
        <v>1</v>
      </c>
      <c r="G56" s="20">
        <v>6</v>
      </c>
      <c r="H56" s="10">
        <f t="shared" si="0"/>
        <v>7</v>
      </c>
    </row>
    <row r="57" spans="1:8" x14ac:dyDescent="0.15">
      <c r="A57" s="4">
        <v>43</v>
      </c>
      <c r="B57" s="10">
        <v>120</v>
      </c>
      <c r="C57" s="14">
        <v>97</v>
      </c>
      <c r="D57" s="10">
        <f t="shared" si="1"/>
        <v>217</v>
      </c>
      <c r="E57" s="16">
        <v>98</v>
      </c>
      <c r="F57" s="20">
        <f>0+1</f>
        <v>1</v>
      </c>
      <c r="G57" s="20">
        <v>11</v>
      </c>
      <c r="H57" s="10">
        <f t="shared" si="0"/>
        <v>12</v>
      </c>
    </row>
    <row r="58" spans="1:8" x14ac:dyDescent="0.15">
      <c r="A58" s="4">
        <v>44</v>
      </c>
      <c r="B58" s="10">
        <v>127</v>
      </c>
      <c r="C58" s="14">
        <v>93</v>
      </c>
      <c r="D58" s="10">
        <f t="shared" si="1"/>
        <v>220</v>
      </c>
      <c r="E58" s="16">
        <v>99</v>
      </c>
      <c r="F58" s="20">
        <v>0</v>
      </c>
      <c r="G58" s="20">
        <v>4</v>
      </c>
      <c r="H58" s="10">
        <f t="shared" si="0"/>
        <v>4</v>
      </c>
    </row>
    <row r="59" spans="1:8" x14ac:dyDescent="0.15">
      <c r="A59" s="5" t="s">
        <v>56</v>
      </c>
      <c r="B59" s="9">
        <f>SUM(B60:B64)</f>
        <v>640</v>
      </c>
      <c r="C59" s="13">
        <f>SUM(C60:C64)</f>
        <v>558</v>
      </c>
      <c r="D59" s="9">
        <f t="shared" si="1"/>
        <v>1198</v>
      </c>
      <c r="E59" s="17" t="s">
        <v>66</v>
      </c>
      <c r="F59" s="21">
        <f>SUM(F60)</f>
        <v>1</v>
      </c>
      <c r="G59" s="21">
        <f>SUM(G60)</f>
        <v>9</v>
      </c>
      <c r="H59" s="9">
        <f t="shared" si="0"/>
        <v>10</v>
      </c>
    </row>
    <row r="60" spans="1:8" x14ac:dyDescent="0.15">
      <c r="A60" s="4">
        <v>45</v>
      </c>
      <c r="B60" s="10">
        <v>121</v>
      </c>
      <c r="C60" s="14">
        <v>113</v>
      </c>
      <c r="D60" s="10">
        <f t="shared" si="1"/>
        <v>234</v>
      </c>
      <c r="E60" s="16"/>
      <c r="F60" s="20">
        <v>1</v>
      </c>
      <c r="G60" s="20">
        <v>9</v>
      </c>
      <c r="H60" s="10">
        <f t="shared" si="0"/>
        <v>10</v>
      </c>
    </row>
    <row r="61" spans="1:8" x14ac:dyDescent="0.15">
      <c r="A61" s="4">
        <v>46</v>
      </c>
      <c r="B61" s="10">
        <v>111</v>
      </c>
      <c r="C61" s="14">
        <v>113</v>
      </c>
      <c r="D61" s="10">
        <f t="shared" si="1"/>
        <v>224</v>
      </c>
      <c r="E61" s="16"/>
      <c r="F61" s="22"/>
      <c r="G61" s="20"/>
      <c r="H61" s="10"/>
    </row>
    <row r="62" spans="1:8" x14ac:dyDescent="0.15">
      <c r="A62" s="4">
        <v>47</v>
      </c>
      <c r="B62" s="10">
        <v>136</v>
      </c>
      <c r="C62" s="14">
        <v>121</v>
      </c>
      <c r="D62" s="10">
        <f t="shared" si="1"/>
        <v>257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v>140</v>
      </c>
      <c r="C63" s="14">
        <v>103</v>
      </c>
      <c r="D63" s="10">
        <f t="shared" si="1"/>
        <v>243</v>
      </c>
      <c r="E63" s="16" t="s">
        <v>67</v>
      </c>
      <c r="F63" s="22">
        <f>B5+B11+B17</f>
        <v>966</v>
      </c>
      <c r="G63" s="20">
        <f>C5+C11+C17</f>
        <v>850</v>
      </c>
      <c r="H63" s="10">
        <f>+F63+G63</f>
        <v>1816</v>
      </c>
    </row>
    <row r="64" spans="1:8" x14ac:dyDescent="0.15">
      <c r="A64" s="4">
        <v>49</v>
      </c>
      <c r="B64" s="10">
        <v>132</v>
      </c>
      <c r="C64" s="14">
        <v>108</v>
      </c>
      <c r="D64" s="10">
        <f t="shared" si="1"/>
        <v>240</v>
      </c>
      <c r="E64" s="16" t="s">
        <v>58</v>
      </c>
      <c r="F64" s="22">
        <f>B23+B29+B35+B41+B47+B53+B59+B65+F5+F11</f>
        <v>4959</v>
      </c>
      <c r="G64" s="20">
        <f>C23+C29+C35+C41+C47+C53+C59+C65+G5+G11</f>
        <v>4140</v>
      </c>
      <c r="H64" s="10">
        <f>+F64+G64</f>
        <v>9099</v>
      </c>
    </row>
    <row r="65" spans="1:8" x14ac:dyDescent="0.15">
      <c r="A65" s="5" t="s">
        <v>57</v>
      </c>
      <c r="B65" s="9">
        <f>SUM(B66:B70)</f>
        <v>621</v>
      </c>
      <c r="C65" s="13">
        <f>SUM(C66:C70)</f>
        <v>478</v>
      </c>
      <c r="D65" s="9">
        <f t="shared" si="1"/>
        <v>1099</v>
      </c>
      <c r="E65" s="16" t="s">
        <v>68</v>
      </c>
      <c r="F65" s="22">
        <f>F17+F23+F29+F35+F41+F47+F53+F59</f>
        <v>1583</v>
      </c>
      <c r="G65" s="20">
        <f>G17+G23+G29+G35+G41+G47+G53+G59</f>
        <v>2070</v>
      </c>
      <c r="H65" s="10">
        <f>+F65+G65</f>
        <v>3653</v>
      </c>
    </row>
    <row r="66" spans="1:8" x14ac:dyDescent="0.15">
      <c r="A66" s="4">
        <v>50</v>
      </c>
      <c r="B66" s="10">
        <v>145</v>
      </c>
      <c r="C66" s="14">
        <v>116</v>
      </c>
      <c r="D66" s="10">
        <f t="shared" si="1"/>
        <v>261</v>
      </c>
      <c r="E66" s="16"/>
      <c r="F66" s="22"/>
      <c r="G66" s="20"/>
      <c r="H66" s="10"/>
    </row>
    <row r="67" spans="1:8" x14ac:dyDescent="0.15">
      <c r="A67" s="4">
        <v>51</v>
      </c>
      <c r="B67" s="10">
        <v>128</v>
      </c>
      <c r="C67" s="14">
        <v>102</v>
      </c>
      <c r="D67" s="10">
        <f t="shared" si="1"/>
        <v>230</v>
      </c>
      <c r="E67" s="16"/>
      <c r="F67" s="22"/>
      <c r="G67" s="20"/>
      <c r="H67" s="10"/>
    </row>
    <row r="68" spans="1:8" x14ac:dyDescent="0.15">
      <c r="A68" s="4">
        <v>52</v>
      </c>
      <c r="B68" s="10">
        <v>116</v>
      </c>
      <c r="C68" s="14">
        <v>83</v>
      </c>
      <c r="D68" s="10">
        <f t="shared" si="1"/>
        <v>199</v>
      </c>
      <c r="E68" s="16"/>
      <c r="F68" s="22"/>
      <c r="G68" s="20"/>
      <c r="H68" s="10"/>
    </row>
    <row r="69" spans="1:8" x14ac:dyDescent="0.15">
      <c r="A69" s="4">
        <v>53</v>
      </c>
      <c r="B69" s="10">
        <v>112</v>
      </c>
      <c r="C69" s="14">
        <v>81</v>
      </c>
      <c r="D69" s="10">
        <f t="shared" si="1"/>
        <v>193</v>
      </c>
      <c r="E69" s="16"/>
      <c r="F69" s="22"/>
      <c r="G69" s="20"/>
      <c r="H69" s="10"/>
    </row>
    <row r="70" spans="1:8" x14ac:dyDescent="0.15">
      <c r="A70" s="6">
        <v>54</v>
      </c>
      <c r="B70" s="11">
        <v>120</v>
      </c>
      <c r="C70" s="15">
        <v>96</v>
      </c>
      <c r="D70" s="11">
        <f>+B70+C70</f>
        <v>216</v>
      </c>
      <c r="E70" s="18"/>
      <c r="F70" s="15"/>
      <c r="G70" s="23"/>
      <c r="H70" s="11"/>
    </row>
  </sheetData>
  <phoneticPr fontId="6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071A-4500-40A4-87E0-173D15182A86}">
  <dimension ref="A1:H70"/>
  <sheetViews>
    <sheetView workbookViewId="0">
      <selection activeCell="J60" sqref="J60"/>
    </sheetView>
  </sheetViews>
  <sheetFormatPr defaultRowHeight="13.5" x14ac:dyDescent="0.15"/>
  <sheetData>
    <row r="1" spans="1:8" x14ac:dyDescent="0.15">
      <c r="A1" s="24" t="s">
        <v>39</v>
      </c>
      <c r="B1" s="24"/>
      <c r="C1" s="24"/>
      <c r="D1" s="24" t="s">
        <v>0</v>
      </c>
      <c r="E1" s="24"/>
      <c r="F1" s="24"/>
      <c r="G1" s="24"/>
      <c r="H1" s="24"/>
    </row>
    <row r="2" spans="1:8" x14ac:dyDescent="0.15">
      <c r="A2" s="2" t="s">
        <v>93</v>
      </c>
      <c r="B2" s="24"/>
      <c r="C2" s="24"/>
      <c r="D2" s="24"/>
      <c r="E2" s="24"/>
      <c r="F2" s="24"/>
      <c r="G2" s="24"/>
      <c r="H2" s="24"/>
    </row>
    <row r="3" spans="1:8" x14ac:dyDescent="0.15">
      <c r="A3" s="3"/>
      <c r="B3" s="7" t="s">
        <v>6</v>
      </c>
      <c r="C3" s="12" t="s">
        <v>9</v>
      </c>
      <c r="D3" s="7" t="s">
        <v>3</v>
      </c>
      <c r="E3" s="7"/>
      <c r="F3" s="7" t="s">
        <v>6</v>
      </c>
      <c r="G3" s="12" t="s">
        <v>9</v>
      </c>
      <c r="H3" s="7" t="s">
        <v>3</v>
      </c>
    </row>
    <row r="4" spans="1:8" x14ac:dyDescent="0.15">
      <c r="A4" s="4" t="s">
        <v>1</v>
      </c>
      <c r="B4" s="8">
        <f>SUM(F63:F65)</f>
        <v>7479</v>
      </c>
      <c r="C4" s="8">
        <f>SUM(G63:G65)</f>
        <v>7101</v>
      </c>
      <c r="D4" s="8">
        <f>SUM(H63:H65)</f>
        <v>14580</v>
      </c>
      <c r="E4" s="16"/>
      <c r="F4" s="19"/>
      <c r="G4" s="19"/>
      <c r="H4" s="10"/>
    </row>
    <row r="5" spans="1:8" x14ac:dyDescent="0.15">
      <c r="A5" s="5" t="s">
        <v>2</v>
      </c>
      <c r="B5" s="9">
        <f>SUM(B6:B10)</f>
        <v>306</v>
      </c>
      <c r="C5" s="13">
        <f>SUM(C6:C10)</f>
        <v>256</v>
      </c>
      <c r="D5" s="9">
        <f>SUM(D6:D10)</f>
        <v>562</v>
      </c>
      <c r="E5" s="17" t="s">
        <v>60</v>
      </c>
      <c r="F5" s="9">
        <f>SUM(F6:F10)</f>
        <v>491</v>
      </c>
      <c r="G5" s="13">
        <f>SUM(G6:G10)</f>
        <v>403</v>
      </c>
      <c r="H5" s="9">
        <f t="shared" ref="H5:H60" si="0">+F5+G5</f>
        <v>894</v>
      </c>
    </row>
    <row r="6" spans="1:8" x14ac:dyDescent="0.15">
      <c r="A6" s="4">
        <v>0</v>
      </c>
      <c r="B6" s="10">
        <v>49</v>
      </c>
      <c r="C6" s="14">
        <v>55</v>
      </c>
      <c r="D6" s="10">
        <f t="shared" ref="D6:D69" si="1">+B6+C6</f>
        <v>104</v>
      </c>
      <c r="E6" s="16">
        <v>55</v>
      </c>
      <c r="F6" s="20">
        <v>110</v>
      </c>
      <c r="G6" s="20">
        <v>69</v>
      </c>
      <c r="H6" s="10">
        <f t="shared" si="0"/>
        <v>179</v>
      </c>
    </row>
    <row r="7" spans="1:8" x14ac:dyDescent="0.15">
      <c r="A7" s="4">
        <v>1</v>
      </c>
      <c r="B7" s="10">
        <v>67</v>
      </c>
      <c r="C7" s="14">
        <v>43</v>
      </c>
      <c r="D7" s="10">
        <f t="shared" si="1"/>
        <v>110</v>
      </c>
      <c r="E7" s="16">
        <v>56</v>
      </c>
      <c r="F7" s="20">
        <v>83</v>
      </c>
      <c r="G7" s="20">
        <v>73</v>
      </c>
      <c r="H7" s="10">
        <f>+F7+G7</f>
        <v>156</v>
      </c>
    </row>
    <row r="8" spans="1:8" x14ac:dyDescent="0.15">
      <c r="A8" s="4">
        <v>2</v>
      </c>
      <c r="B8" s="10">
        <v>72</v>
      </c>
      <c r="C8" s="14">
        <v>53</v>
      </c>
      <c r="D8" s="10">
        <f t="shared" si="1"/>
        <v>125</v>
      </c>
      <c r="E8" s="16">
        <v>57</v>
      </c>
      <c r="F8" s="20">
        <v>114</v>
      </c>
      <c r="G8" s="20">
        <v>93</v>
      </c>
      <c r="H8" s="10">
        <f t="shared" si="0"/>
        <v>207</v>
      </c>
    </row>
    <row r="9" spans="1:8" x14ac:dyDescent="0.15">
      <c r="A9" s="4">
        <v>3</v>
      </c>
      <c r="B9" s="10">
        <v>54</v>
      </c>
      <c r="C9" s="14">
        <v>59</v>
      </c>
      <c r="D9" s="10">
        <f t="shared" si="1"/>
        <v>113</v>
      </c>
      <c r="E9" s="16">
        <v>58</v>
      </c>
      <c r="F9" s="20">
        <v>90</v>
      </c>
      <c r="G9" s="20">
        <v>87</v>
      </c>
      <c r="H9" s="10">
        <f t="shared" si="0"/>
        <v>177</v>
      </c>
    </row>
    <row r="10" spans="1:8" x14ac:dyDescent="0.15">
      <c r="A10" s="4">
        <v>4</v>
      </c>
      <c r="B10" s="10">
        <v>64</v>
      </c>
      <c r="C10" s="14">
        <v>46</v>
      </c>
      <c r="D10" s="10">
        <f t="shared" si="1"/>
        <v>110</v>
      </c>
      <c r="E10" s="16">
        <v>59</v>
      </c>
      <c r="F10" s="20">
        <v>94</v>
      </c>
      <c r="G10" s="20">
        <v>81</v>
      </c>
      <c r="H10" s="10">
        <f t="shared" si="0"/>
        <v>175</v>
      </c>
    </row>
    <row r="11" spans="1:8" x14ac:dyDescent="0.15">
      <c r="A11" s="5" t="s">
        <v>50</v>
      </c>
      <c r="B11" s="9">
        <f>SUM(B12:B16)</f>
        <v>342</v>
      </c>
      <c r="C11" s="13">
        <f>SUM(C12:C16)</f>
        <v>327</v>
      </c>
      <c r="D11" s="9">
        <f t="shared" si="1"/>
        <v>669</v>
      </c>
      <c r="E11" s="17" t="s">
        <v>62</v>
      </c>
      <c r="F11" s="9">
        <f>SUM(F12:F16)</f>
        <v>423</v>
      </c>
      <c r="G11" s="13">
        <f>SUM(G12:G16)</f>
        <v>415</v>
      </c>
      <c r="H11" s="9">
        <f t="shared" si="0"/>
        <v>838</v>
      </c>
    </row>
    <row r="12" spans="1:8" x14ac:dyDescent="0.15">
      <c r="A12" s="4">
        <v>5</v>
      </c>
      <c r="B12" s="10">
        <v>74</v>
      </c>
      <c r="C12" s="14">
        <v>50</v>
      </c>
      <c r="D12" s="10">
        <f t="shared" si="1"/>
        <v>124</v>
      </c>
      <c r="E12" s="16">
        <v>60</v>
      </c>
      <c r="F12" s="20">
        <v>76</v>
      </c>
      <c r="G12" s="20">
        <v>82</v>
      </c>
      <c r="H12" s="10">
        <f t="shared" si="0"/>
        <v>158</v>
      </c>
    </row>
    <row r="13" spans="1:8" x14ac:dyDescent="0.15">
      <c r="A13" s="4">
        <v>6</v>
      </c>
      <c r="B13" s="10">
        <v>61</v>
      </c>
      <c r="C13" s="14">
        <v>70</v>
      </c>
      <c r="D13" s="10">
        <f t="shared" si="1"/>
        <v>131</v>
      </c>
      <c r="E13" s="16">
        <v>61</v>
      </c>
      <c r="F13" s="20">
        <v>71</v>
      </c>
      <c r="G13" s="20">
        <v>82</v>
      </c>
      <c r="H13" s="10">
        <f t="shared" si="0"/>
        <v>153</v>
      </c>
    </row>
    <row r="14" spans="1:8" x14ac:dyDescent="0.15">
      <c r="A14" s="4">
        <v>7</v>
      </c>
      <c r="B14" s="10">
        <v>67</v>
      </c>
      <c r="C14" s="14">
        <v>67</v>
      </c>
      <c r="D14" s="10">
        <f t="shared" si="1"/>
        <v>134</v>
      </c>
      <c r="E14" s="16">
        <v>62</v>
      </c>
      <c r="F14" s="20">
        <v>82</v>
      </c>
      <c r="G14" s="20">
        <v>85</v>
      </c>
      <c r="H14" s="10">
        <f t="shared" si="0"/>
        <v>167</v>
      </c>
    </row>
    <row r="15" spans="1:8" x14ac:dyDescent="0.15">
      <c r="A15" s="4">
        <v>8</v>
      </c>
      <c r="B15" s="10">
        <v>70</v>
      </c>
      <c r="C15" s="14">
        <v>59</v>
      </c>
      <c r="D15" s="10">
        <f t="shared" si="1"/>
        <v>129</v>
      </c>
      <c r="E15" s="16">
        <v>63</v>
      </c>
      <c r="F15" s="20">
        <v>95</v>
      </c>
      <c r="G15" s="20">
        <v>72</v>
      </c>
      <c r="H15" s="10">
        <f t="shared" si="0"/>
        <v>167</v>
      </c>
    </row>
    <row r="16" spans="1:8" x14ac:dyDescent="0.15">
      <c r="A16" s="4">
        <v>9</v>
      </c>
      <c r="B16" s="10">
        <v>70</v>
      </c>
      <c r="C16" s="14">
        <v>81</v>
      </c>
      <c r="D16" s="10">
        <f t="shared" si="1"/>
        <v>151</v>
      </c>
      <c r="E16" s="16">
        <v>64</v>
      </c>
      <c r="F16" s="20">
        <v>99</v>
      </c>
      <c r="G16" s="20">
        <v>94</v>
      </c>
      <c r="H16" s="10">
        <f t="shared" si="0"/>
        <v>193</v>
      </c>
    </row>
    <row r="17" spans="1:8" x14ac:dyDescent="0.15">
      <c r="A17" s="5" t="s">
        <v>23</v>
      </c>
      <c r="B17" s="9">
        <f>SUM(B18:B22)</f>
        <v>347</v>
      </c>
      <c r="C17" s="13">
        <f>SUM(C18:C22)</f>
        <v>314</v>
      </c>
      <c r="D17" s="9">
        <f t="shared" si="1"/>
        <v>661</v>
      </c>
      <c r="E17" s="17" t="s">
        <v>35</v>
      </c>
      <c r="F17" s="9">
        <f>SUM(F18:F22)</f>
        <v>394</v>
      </c>
      <c r="G17" s="13">
        <f>SUM(G18:G22)</f>
        <v>411</v>
      </c>
      <c r="H17" s="9">
        <f t="shared" si="0"/>
        <v>805</v>
      </c>
    </row>
    <row r="18" spans="1:8" x14ac:dyDescent="0.15">
      <c r="A18" s="4">
        <v>10</v>
      </c>
      <c r="B18" s="10">
        <v>65</v>
      </c>
      <c r="C18" s="14">
        <v>70</v>
      </c>
      <c r="D18" s="10">
        <f t="shared" si="1"/>
        <v>135</v>
      </c>
      <c r="E18" s="16">
        <v>65</v>
      </c>
      <c r="F18" s="20">
        <v>76</v>
      </c>
      <c r="G18" s="20">
        <v>82</v>
      </c>
      <c r="H18" s="10">
        <f t="shared" si="0"/>
        <v>158</v>
      </c>
    </row>
    <row r="19" spans="1:8" x14ac:dyDescent="0.15">
      <c r="A19" s="4">
        <v>11</v>
      </c>
      <c r="B19" s="10">
        <v>74</v>
      </c>
      <c r="C19" s="14">
        <v>65</v>
      </c>
      <c r="D19" s="10">
        <f t="shared" si="1"/>
        <v>139</v>
      </c>
      <c r="E19" s="16">
        <v>66</v>
      </c>
      <c r="F19" s="20">
        <v>74</v>
      </c>
      <c r="G19" s="20">
        <v>80</v>
      </c>
      <c r="H19" s="10">
        <f t="shared" si="0"/>
        <v>154</v>
      </c>
    </row>
    <row r="20" spans="1:8" x14ac:dyDescent="0.15">
      <c r="A20" s="4">
        <v>12</v>
      </c>
      <c r="B20" s="10">
        <v>72</v>
      </c>
      <c r="C20" s="14">
        <v>63</v>
      </c>
      <c r="D20" s="10">
        <f t="shared" si="1"/>
        <v>135</v>
      </c>
      <c r="E20" s="16">
        <v>67</v>
      </c>
      <c r="F20" s="20">
        <v>79</v>
      </c>
      <c r="G20" s="20">
        <v>79</v>
      </c>
      <c r="H20" s="10">
        <f t="shared" si="0"/>
        <v>158</v>
      </c>
    </row>
    <row r="21" spans="1:8" x14ac:dyDescent="0.15">
      <c r="A21" s="4">
        <v>13</v>
      </c>
      <c r="B21" s="10">
        <v>63</v>
      </c>
      <c r="C21" s="14">
        <v>51</v>
      </c>
      <c r="D21" s="10">
        <f t="shared" si="1"/>
        <v>114</v>
      </c>
      <c r="E21" s="16">
        <v>68</v>
      </c>
      <c r="F21" s="20">
        <v>87</v>
      </c>
      <c r="G21" s="20">
        <v>96</v>
      </c>
      <c r="H21" s="10">
        <f t="shared" si="0"/>
        <v>183</v>
      </c>
    </row>
    <row r="22" spans="1:8" x14ac:dyDescent="0.15">
      <c r="A22" s="4">
        <v>14</v>
      </c>
      <c r="B22" s="10">
        <v>73</v>
      </c>
      <c r="C22" s="14">
        <v>65</v>
      </c>
      <c r="D22" s="10">
        <f t="shared" si="1"/>
        <v>138</v>
      </c>
      <c r="E22" s="16">
        <v>69</v>
      </c>
      <c r="F22" s="20">
        <v>78</v>
      </c>
      <c r="G22" s="20">
        <v>74</v>
      </c>
      <c r="H22" s="10">
        <f t="shared" si="0"/>
        <v>152</v>
      </c>
    </row>
    <row r="23" spans="1:8" x14ac:dyDescent="0.15">
      <c r="A23" s="5" t="s">
        <v>5</v>
      </c>
      <c r="B23" s="9">
        <f>SUM(B24:B28)</f>
        <v>294</v>
      </c>
      <c r="C23" s="13">
        <f>SUM(C24:C28)</f>
        <v>268</v>
      </c>
      <c r="D23" s="9">
        <f t="shared" si="1"/>
        <v>562</v>
      </c>
      <c r="E23" s="17" t="s">
        <v>63</v>
      </c>
      <c r="F23" s="9">
        <f>SUM(F24:F28)</f>
        <v>472</v>
      </c>
      <c r="G23" s="13">
        <f>SUM(G24:G28)</f>
        <v>544</v>
      </c>
      <c r="H23" s="9">
        <f t="shared" si="0"/>
        <v>1016</v>
      </c>
    </row>
    <row r="24" spans="1:8" x14ac:dyDescent="0.15">
      <c r="A24" s="4">
        <v>15</v>
      </c>
      <c r="B24" s="10">
        <v>64</v>
      </c>
      <c r="C24" s="14">
        <v>62</v>
      </c>
      <c r="D24" s="10">
        <f t="shared" si="1"/>
        <v>126</v>
      </c>
      <c r="E24" s="16">
        <v>70</v>
      </c>
      <c r="F24" s="20">
        <v>85</v>
      </c>
      <c r="G24" s="20">
        <v>106</v>
      </c>
      <c r="H24" s="10">
        <f t="shared" si="0"/>
        <v>191</v>
      </c>
    </row>
    <row r="25" spans="1:8" x14ac:dyDescent="0.15">
      <c r="A25" s="4">
        <v>16</v>
      </c>
      <c r="B25" s="10">
        <v>53</v>
      </c>
      <c r="C25" s="14">
        <v>55</v>
      </c>
      <c r="D25" s="10">
        <f t="shared" si="1"/>
        <v>108</v>
      </c>
      <c r="E25" s="16">
        <v>71</v>
      </c>
      <c r="F25" s="20">
        <v>81</v>
      </c>
      <c r="G25" s="20">
        <v>93</v>
      </c>
      <c r="H25" s="10">
        <f t="shared" si="0"/>
        <v>174</v>
      </c>
    </row>
    <row r="26" spans="1:8" x14ac:dyDescent="0.15">
      <c r="A26" s="4">
        <v>17</v>
      </c>
      <c r="B26" s="10">
        <v>54</v>
      </c>
      <c r="C26" s="14">
        <v>57</v>
      </c>
      <c r="D26" s="10">
        <f t="shared" si="1"/>
        <v>111</v>
      </c>
      <c r="E26" s="16">
        <v>72</v>
      </c>
      <c r="F26" s="20">
        <v>92</v>
      </c>
      <c r="G26" s="20">
        <v>127</v>
      </c>
      <c r="H26" s="10">
        <f t="shared" si="0"/>
        <v>219</v>
      </c>
    </row>
    <row r="27" spans="1:8" x14ac:dyDescent="0.15">
      <c r="A27" s="4">
        <v>18</v>
      </c>
      <c r="B27" s="10">
        <v>56</v>
      </c>
      <c r="C27" s="14">
        <v>41</v>
      </c>
      <c r="D27" s="10">
        <f t="shared" si="1"/>
        <v>97</v>
      </c>
      <c r="E27" s="16">
        <v>73</v>
      </c>
      <c r="F27" s="20">
        <v>112</v>
      </c>
      <c r="G27" s="20">
        <v>125</v>
      </c>
      <c r="H27" s="10">
        <f t="shared" si="0"/>
        <v>237</v>
      </c>
    </row>
    <row r="28" spans="1:8" x14ac:dyDescent="0.15">
      <c r="A28" s="4">
        <v>19</v>
      </c>
      <c r="B28" s="10">
        <v>67</v>
      </c>
      <c r="C28" s="14">
        <v>53</v>
      </c>
      <c r="D28" s="10">
        <f t="shared" si="1"/>
        <v>120</v>
      </c>
      <c r="E28" s="16">
        <v>74</v>
      </c>
      <c r="F28" s="20">
        <v>102</v>
      </c>
      <c r="G28" s="20">
        <v>93</v>
      </c>
      <c r="H28" s="10">
        <f t="shared" si="0"/>
        <v>195</v>
      </c>
    </row>
    <row r="29" spans="1:8" x14ac:dyDescent="0.15">
      <c r="A29" s="5" t="s">
        <v>43</v>
      </c>
      <c r="B29" s="9">
        <f>SUM(B30:B34)</f>
        <v>361</v>
      </c>
      <c r="C29" s="13">
        <f>SUM(C30:C34)</f>
        <v>287</v>
      </c>
      <c r="D29" s="9">
        <f t="shared" si="1"/>
        <v>648</v>
      </c>
      <c r="E29" s="17" t="s">
        <v>59</v>
      </c>
      <c r="F29" s="9">
        <f>SUM(F30:F34)</f>
        <v>294</v>
      </c>
      <c r="G29" s="13">
        <f>SUM(G30:G34)</f>
        <v>364</v>
      </c>
      <c r="H29" s="9">
        <f t="shared" si="0"/>
        <v>658</v>
      </c>
    </row>
    <row r="30" spans="1:8" x14ac:dyDescent="0.15">
      <c r="A30" s="4">
        <v>20</v>
      </c>
      <c r="B30" s="10">
        <v>64</v>
      </c>
      <c r="C30" s="14">
        <v>56</v>
      </c>
      <c r="D30" s="10">
        <f t="shared" si="1"/>
        <v>120</v>
      </c>
      <c r="E30" s="16">
        <v>75</v>
      </c>
      <c r="F30" s="20">
        <v>83</v>
      </c>
      <c r="G30" s="20">
        <v>88</v>
      </c>
      <c r="H30" s="10">
        <f t="shared" si="0"/>
        <v>171</v>
      </c>
    </row>
    <row r="31" spans="1:8" x14ac:dyDescent="0.15">
      <c r="A31" s="4">
        <v>21</v>
      </c>
      <c r="B31" s="10">
        <v>61</v>
      </c>
      <c r="C31" s="14">
        <v>46</v>
      </c>
      <c r="D31" s="10">
        <f t="shared" si="1"/>
        <v>107</v>
      </c>
      <c r="E31" s="16">
        <v>76</v>
      </c>
      <c r="F31" s="20">
        <v>52</v>
      </c>
      <c r="G31" s="20">
        <v>69</v>
      </c>
      <c r="H31" s="10">
        <f t="shared" si="0"/>
        <v>121</v>
      </c>
    </row>
    <row r="32" spans="1:8" x14ac:dyDescent="0.15">
      <c r="A32" s="4">
        <v>22</v>
      </c>
      <c r="B32" s="10">
        <v>77</v>
      </c>
      <c r="C32" s="14">
        <v>57</v>
      </c>
      <c r="D32" s="10">
        <f t="shared" si="1"/>
        <v>134</v>
      </c>
      <c r="E32" s="16">
        <v>77</v>
      </c>
      <c r="F32" s="20">
        <v>52</v>
      </c>
      <c r="G32" s="20">
        <v>66</v>
      </c>
      <c r="H32" s="10">
        <f t="shared" si="0"/>
        <v>118</v>
      </c>
    </row>
    <row r="33" spans="1:8" x14ac:dyDescent="0.15">
      <c r="A33" s="4">
        <v>23</v>
      </c>
      <c r="B33" s="10">
        <v>74</v>
      </c>
      <c r="C33" s="14">
        <v>57</v>
      </c>
      <c r="D33" s="10">
        <f t="shared" si="1"/>
        <v>131</v>
      </c>
      <c r="E33" s="16">
        <v>78</v>
      </c>
      <c r="F33" s="20">
        <f>0+55</f>
        <v>55</v>
      </c>
      <c r="G33" s="20">
        <v>77</v>
      </c>
      <c r="H33" s="10">
        <f t="shared" si="0"/>
        <v>132</v>
      </c>
    </row>
    <row r="34" spans="1:8" x14ac:dyDescent="0.15">
      <c r="A34" s="4">
        <v>24</v>
      </c>
      <c r="B34" s="10">
        <v>85</v>
      </c>
      <c r="C34" s="14">
        <v>71</v>
      </c>
      <c r="D34" s="10">
        <f t="shared" si="1"/>
        <v>156</v>
      </c>
      <c r="E34" s="16">
        <v>79</v>
      </c>
      <c r="F34" s="20">
        <v>52</v>
      </c>
      <c r="G34" s="20">
        <v>64</v>
      </c>
      <c r="H34" s="10">
        <f t="shared" si="0"/>
        <v>116</v>
      </c>
    </row>
    <row r="35" spans="1:8" x14ac:dyDescent="0.15">
      <c r="A35" s="5" t="s">
        <v>13</v>
      </c>
      <c r="B35" s="9">
        <f>SUM(B36:B40)</f>
        <v>469</v>
      </c>
      <c r="C35" s="13">
        <f>SUM(C36:C40)</f>
        <v>332</v>
      </c>
      <c r="D35" s="9">
        <f t="shared" si="1"/>
        <v>801</v>
      </c>
      <c r="E35" s="17" t="s">
        <v>64</v>
      </c>
      <c r="F35" s="13">
        <f>SUM(F36:F40)</f>
        <v>220</v>
      </c>
      <c r="G35" s="13">
        <f>SUM(G36:G40)</f>
        <v>349</v>
      </c>
      <c r="H35" s="9">
        <f t="shared" si="0"/>
        <v>569</v>
      </c>
    </row>
    <row r="36" spans="1:8" x14ac:dyDescent="0.15">
      <c r="A36" s="4">
        <v>25</v>
      </c>
      <c r="B36" s="10">
        <v>93</v>
      </c>
      <c r="C36" s="14">
        <v>56</v>
      </c>
      <c r="D36" s="10">
        <f t="shared" si="1"/>
        <v>149</v>
      </c>
      <c r="E36" s="16">
        <v>80</v>
      </c>
      <c r="F36" s="20">
        <v>53</v>
      </c>
      <c r="G36" s="20">
        <v>77</v>
      </c>
      <c r="H36" s="10">
        <f t="shared" si="0"/>
        <v>130</v>
      </c>
    </row>
    <row r="37" spans="1:8" x14ac:dyDescent="0.15">
      <c r="A37" s="4">
        <v>26</v>
      </c>
      <c r="B37" s="10">
        <v>83</v>
      </c>
      <c r="C37" s="14">
        <v>64</v>
      </c>
      <c r="D37" s="10">
        <f t="shared" si="1"/>
        <v>147</v>
      </c>
      <c r="E37" s="16">
        <v>81</v>
      </c>
      <c r="F37" s="20">
        <v>53</v>
      </c>
      <c r="G37" s="20">
        <v>74</v>
      </c>
      <c r="H37" s="10">
        <f t="shared" si="0"/>
        <v>127</v>
      </c>
    </row>
    <row r="38" spans="1:8" x14ac:dyDescent="0.15">
      <c r="A38" s="4">
        <v>27</v>
      </c>
      <c r="B38" s="10">
        <v>102</v>
      </c>
      <c r="C38" s="14">
        <v>67</v>
      </c>
      <c r="D38" s="10">
        <f t="shared" si="1"/>
        <v>169</v>
      </c>
      <c r="E38" s="16">
        <v>82</v>
      </c>
      <c r="F38" s="20">
        <v>47</v>
      </c>
      <c r="G38" s="20">
        <v>76</v>
      </c>
      <c r="H38" s="10">
        <f t="shared" si="0"/>
        <v>123</v>
      </c>
    </row>
    <row r="39" spans="1:8" x14ac:dyDescent="0.15">
      <c r="A39" s="4">
        <v>28</v>
      </c>
      <c r="B39" s="10">
        <v>100</v>
      </c>
      <c r="C39" s="14">
        <v>76</v>
      </c>
      <c r="D39" s="10">
        <f t="shared" si="1"/>
        <v>176</v>
      </c>
      <c r="E39" s="16">
        <v>83</v>
      </c>
      <c r="F39" s="20">
        <v>31</v>
      </c>
      <c r="G39" s="20">
        <v>68</v>
      </c>
      <c r="H39" s="10">
        <f t="shared" si="0"/>
        <v>99</v>
      </c>
    </row>
    <row r="40" spans="1:8" x14ac:dyDescent="0.15">
      <c r="A40" s="4">
        <v>29</v>
      </c>
      <c r="B40" s="10">
        <v>91</v>
      </c>
      <c r="C40" s="14">
        <v>69</v>
      </c>
      <c r="D40" s="10">
        <f t="shared" si="1"/>
        <v>160</v>
      </c>
      <c r="E40" s="16">
        <v>84</v>
      </c>
      <c r="F40" s="20">
        <v>36</v>
      </c>
      <c r="G40" s="20">
        <v>54</v>
      </c>
      <c r="H40" s="10">
        <f t="shared" si="0"/>
        <v>90</v>
      </c>
    </row>
    <row r="41" spans="1:8" x14ac:dyDescent="0.15">
      <c r="A41" s="5" t="s">
        <v>52</v>
      </c>
      <c r="B41" s="9">
        <f>SUM(B42:B46)</f>
        <v>484</v>
      </c>
      <c r="C41" s="13">
        <f>SUM(C42:C46)</f>
        <v>381</v>
      </c>
      <c r="D41" s="9">
        <f t="shared" si="1"/>
        <v>865</v>
      </c>
      <c r="E41" s="17" t="s">
        <v>65</v>
      </c>
      <c r="F41" s="9">
        <f>SUM(F42:F46)</f>
        <v>147</v>
      </c>
      <c r="G41" s="13">
        <f>SUM(G42:G46)</f>
        <v>245</v>
      </c>
      <c r="H41" s="9">
        <f t="shared" si="0"/>
        <v>392</v>
      </c>
    </row>
    <row r="42" spans="1:8" x14ac:dyDescent="0.15">
      <c r="A42" s="4">
        <v>30</v>
      </c>
      <c r="B42" s="10">
        <v>99</v>
      </c>
      <c r="C42" s="14">
        <v>67</v>
      </c>
      <c r="D42" s="10">
        <f t="shared" si="1"/>
        <v>166</v>
      </c>
      <c r="E42" s="16">
        <v>85</v>
      </c>
      <c r="F42" s="20">
        <v>39</v>
      </c>
      <c r="G42" s="20">
        <v>59</v>
      </c>
      <c r="H42" s="10">
        <f t="shared" si="0"/>
        <v>98</v>
      </c>
    </row>
    <row r="43" spans="1:8" x14ac:dyDescent="0.15">
      <c r="A43" s="4">
        <v>31</v>
      </c>
      <c r="B43" s="10">
        <v>96</v>
      </c>
      <c r="C43" s="14">
        <v>73</v>
      </c>
      <c r="D43" s="10">
        <f t="shared" si="1"/>
        <v>169</v>
      </c>
      <c r="E43" s="16">
        <v>86</v>
      </c>
      <c r="F43" s="20">
        <v>25</v>
      </c>
      <c r="G43" s="20">
        <v>52</v>
      </c>
      <c r="H43" s="10">
        <f t="shared" si="0"/>
        <v>77</v>
      </c>
    </row>
    <row r="44" spans="1:8" x14ac:dyDescent="0.15">
      <c r="A44" s="4">
        <v>32</v>
      </c>
      <c r="B44" s="10">
        <v>90</v>
      </c>
      <c r="C44" s="14">
        <v>86</v>
      </c>
      <c r="D44" s="10">
        <f t="shared" si="1"/>
        <v>176</v>
      </c>
      <c r="E44" s="16">
        <v>87</v>
      </c>
      <c r="F44" s="20">
        <v>38</v>
      </c>
      <c r="G44" s="20">
        <v>54</v>
      </c>
      <c r="H44" s="10">
        <f t="shared" si="0"/>
        <v>92</v>
      </c>
    </row>
    <row r="45" spans="1:8" x14ac:dyDescent="0.15">
      <c r="A45" s="4">
        <v>33</v>
      </c>
      <c r="B45" s="10">
        <v>106</v>
      </c>
      <c r="C45" s="14">
        <v>70</v>
      </c>
      <c r="D45" s="10">
        <f t="shared" si="1"/>
        <v>176</v>
      </c>
      <c r="E45" s="16">
        <v>88</v>
      </c>
      <c r="F45" s="20">
        <v>26</v>
      </c>
      <c r="G45" s="20">
        <v>48</v>
      </c>
      <c r="H45" s="10">
        <f t="shared" si="0"/>
        <v>74</v>
      </c>
    </row>
    <row r="46" spans="1:8" x14ac:dyDescent="0.15">
      <c r="A46" s="4">
        <v>34</v>
      </c>
      <c r="B46" s="10">
        <v>93</v>
      </c>
      <c r="C46" s="14">
        <v>85</v>
      </c>
      <c r="D46" s="10">
        <f t="shared" si="1"/>
        <v>178</v>
      </c>
      <c r="E46" s="16">
        <v>89</v>
      </c>
      <c r="F46" s="20">
        <v>19</v>
      </c>
      <c r="G46" s="20">
        <v>32</v>
      </c>
      <c r="H46" s="10">
        <f t="shared" si="0"/>
        <v>51</v>
      </c>
    </row>
    <row r="47" spans="1:8" x14ac:dyDescent="0.15">
      <c r="A47" s="5" t="s">
        <v>53</v>
      </c>
      <c r="B47" s="9">
        <f>SUM(B48:B52)</f>
        <v>502</v>
      </c>
      <c r="C47" s="13">
        <f>SUM(C48:C52)</f>
        <v>492</v>
      </c>
      <c r="D47" s="9">
        <f t="shared" si="1"/>
        <v>994</v>
      </c>
      <c r="E47" s="17" t="s">
        <v>55</v>
      </c>
      <c r="F47" s="9">
        <f>SUM(F48:F52)</f>
        <v>54</v>
      </c>
      <c r="G47" s="13">
        <f>SUM(G48:G52)</f>
        <v>134</v>
      </c>
      <c r="H47" s="9">
        <f t="shared" si="0"/>
        <v>188</v>
      </c>
    </row>
    <row r="48" spans="1:8" x14ac:dyDescent="0.15">
      <c r="A48" s="4">
        <v>35</v>
      </c>
      <c r="B48" s="10">
        <v>88</v>
      </c>
      <c r="C48" s="14">
        <v>76</v>
      </c>
      <c r="D48" s="10">
        <f t="shared" si="1"/>
        <v>164</v>
      </c>
      <c r="E48" s="16">
        <v>90</v>
      </c>
      <c r="F48" s="20">
        <v>15</v>
      </c>
      <c r="G48" s="20">
        <v>32</v>
      </c>
      <c r="H48" s="10">
        <f t="shared" si="0"/>
        <v>47</v>
      </c>
    </row>
    <row r="49" spans="1:8" x14ac:dyDescent="0.15">
      <c r="A49" s="4">
        <v>36</v>
      </c>
      <c r="B49" s="10">
        <v>104</v>
      </c>
      <c r="C49" s="14">
        <v>93</v>
      </c>
      <c r="D49" s="10">
        <f t="shared" si="1"/>
        <v>197</v>
      </c>
      <c r="E49" s="16">
        <v>91</v>
      </c>
      <c r="F49" s="20">
        <v>15</v>
      </c>
      <c r="G49" s="20">
        <v>25</v>
      </c>
      <c r="H49" s="10">
        <f t="shared" si="0"/>
        <v>40</v>
      </c>
    </row>
    <row r="50" spans="1:8" x14ac:dyDescent="0.15">
      <c r="A50" s="4">
        <v>37</v>
      </c>
      <c r="B50" s="10">
        <v>104</v>
      </c>
      <c r="C50" s="14">
        <v>101</v>
      </c>
      <c r="D50" s="10">
        <f t="shared" si="1"/>
        <v>205</v>
      </c>
      <c r="E50" s="16">
        <v>92</v>
      </c>
      <c r="F50" s="20">
        <v>11</v>
      </c>
      <c r="G50" s="20">
        <v>32</v>
      </c>
      <c r="H50" s="10">
        <f t="shared" si="0"/>
        <v>43</v>
      </c>
    </row>
    <row r="51" spans="1:8" x14ac:dyDescent="0.15">
      <c r="A51" s="4">
        <v>38</v>
      </c>
      <c r="B51" s="10">
        <v>104</v>
      </c>
      <c r="C51" s="14">
        <v>105</v>
      </c>
      <c r="D51" s="10">
        <f t="shared" si="1"/>
        <v>209</v>
      </c>
      <c r="E51" s="16">
        <v>93</v>
      </c>
      <c r="F51" s="20">
        <v>6</v>
      </c>
      <c r="G51" s="20">
        <v>29</v>
      </c>
      <c r="H51" s="10">
        <f t="shared" si="0"/>
        <v>35</v>
      </c>
    </row>
    <row r="52" spans="1:8" x14ac:dyDescent="0.15">
      <c r="A52" s="4">
        <v>39</v>
      </c>
      <c r="B52" s="10">
        <v>102</v>
      </c>
      <c r="C52" s="14">
        <v>117</v>
      </c>
      <c r="D52" s="10">
        <f t="shared" si="1"/>
        <v>219</v>
      </c>
      <c r="E52" s="16">
        <v>94</v>
      </c>
      <c r="F52" s="20">
        <f>0+7</f>
        <v>7</v>
      </c>
      <c r="G52" s="20">
        <v>16</v>
      </c>
      <c r="H52" s="10">
        <f t="shared" si="0"/>
        <v>23</v>
      </c>
    </row>
    <row r="53" spans="1:8" x14ac:dyDescent="0.15">
      <c r="A53" s="5" t="s">
        <v>54</v>
      </c>
      <c r="B53" s="9">
        <f>SUM(B54:B58)</f>
        <v>627</v>
      </c>
      <c r="C53" s="13">
        <f>SUM(C54:C58)</f>
        <v>491</v>
      </c>
      <c r="D53" s="9">
        <f t="shared" si="1"/>
        <v>1118</v>
      </c>
      <c r="E53" s="17" t="s">
        <v>61</v>
      </c>
      <c r="F53" s="9">
        <f>SUM(F54:F58)</f>
        <v>10</v>
      </c>
      <c r="G53" s="13">
        <f>SUM(G54:G58)</f>
        <v>43</v>
      </c>
      <c r="H53" s="9">
        <f t="shared" si="0"/>
        <v>53</v>
      </c>
    </row>
    <row r="54" spans="1:8" x14ac:dyDescent="0.15">
      <c r="A54" s="4">
        <v>40</v>
      </c>
      <c r="B54" s="10">
        <v>123</v>
      </c>
      <c r="C54" s="14">
        <v>82</v>
      </c>
      <c r="D54" s="10">
        <f t="shared" si="1"/>
        <v>205</v>
      </c>
      <c r="E54" s="16">
        <v>95</v>
      </c>
      <c r="F54" s="20">
        <v>5</v>
      </c>
      <c r="G54" s="20">
        <f>0+10</f>
        <v>10</v>
      </c>
      <c r="H54" s="10">
        <f t="shared" si="0"/>
        <v>15</v>
      </c>
    </row>
    <row r="55" spans="1:8" x14ac:dyDescent="0.15">
      <c r="A55" s="4">
        <v>41</v>
      </c>
      <c r="B55" s="10">
        <v>139</v>
      </c>
      <c r="C55" s="14">
        <v>100</v>
      </c>
      <c r="D55" s="10">
        <f t="shared" si="1"/>
        <v>239</v>
      </c>
      <c r="E55" s="16">
        <v>96</v>
      </c>
      <c r="F55" s="20">
        <f>0+2</f>
        <v>2</v>
      </c>
      <c r="G55" s="20">
        <v>7</v>
      </c>
      <c r="H55" s="10">
        <f t="shared" si="0"/>
        <v>9</v>
      </c>
    </row>
    <row r="56" spans="1:8" x14ac:dyDescent="0.15">
      <c r="A56" s="4">
        <v>42</v>
      </c>
      <c r="B56" s="10">
        <v>120</v>
      </c>
      <c r="C56" s="14">
        <v>98</v>
      </c>
      <c r="D56" s="10">
        <f t="shared" si="1"/>
        <v>218</v>
      </c>
      <c r="E56" s="16">
        <v>97</v>
      </c>
      <c r="F56" s="20">
        <f>0+1</f>
        <v>1</v>
      </c>
      <c r="G56" s="20">
        <v>14</v>
      </c>
      <c r="H56" s="10">
        <f t="shared" si="0"/>
        <v>15</v>
      </c>
    </row>
    <row r="57" spans="1:8" x14ac:dyDescent="0.15">
      <c r="A57" s="4">
        <v>43</v>
      </c>
      <c r="B57" s="10">
        <v>126</v>
      </c>
      <c r="C57" s="14">
        <v>94</v>
      </c>
      <c r="D57" s="10">
        <f t="shared" si="1"/>
        <v>220</v>
      </c>
      <c r="E57" s="16">
        <v>98</v>
      </c>
      <c r="F57" s="20">
        <f>0+1</f>
        <v>1</v>
      </c>
      <c r="G57" s="20">
        <v>6</v>
      </c>
      <c r="H57" s="10">
        <f t="shared" si="0"/>
        <v>7</v>
      </c>
    </row>
    <row r="58" spans="1:8" x14ac:dyDescent="0.15">
      <c r="A58" s="4">
        <v>44</v>
      </c>
      <c r="B58" s="10">
        <v>119</v>
      </c>
      <c r="C58" s="14">
        <v>117</v>
      </c>
      <c r="D58" s="10">
        <f t="shared" si="1"/>
        <v>236</v>
      </c>
      <c r="E58" s="16">
        <v>99</v>
      </c>
      <c r="F58" s="20">
        <f>0+1</f>
        <v>1</v>
      </c>
      <c r="G58" s="20">
        <v>6</v>
      </c>
      <c r="H58" s="10">
        <f t="shared" si="0"/>
        <v>7</v>
      </c>
    </row>
    <row r="59" spans="1:8" x14ac:dyDescent="0.15">
      <c r="A59" s="5" t="s">
        <v>56</v>
      </c>
      <c r="B59" s="9">
        <f>SUM(B60:B64)</f>
        <v>665</v>
      </c>
      <c r="C59" s="13">
        <f>SUM(C60:C64)</f>
        <v>572</v>
      </c>
      <c r="D59" s="9">
        <f t="shared" si="1"/>
        <v>1237</v>
      </c>
      <c r="E59" s="17" t="s">
        <v>66</v>
      </c>
      <c r="F59" s="21">
        <f>SUM(F60)</f>
        <v>1</v>
      </c>
      <c r="G59" s="21">
        <f>SUM(G60)</f>
        <v>5</v>
      </c>
      <c r="H59" s="9">
        <f t="shared" si="0"/>
        <v>6</v>
      </c>
    </row>
    <row r="60" spans="1:8" x14ac:dyDescent="0.15">
      <c r="A60" s="4">
        <v>45</v>
      </c>
      <c r="B60" s="10">
        <v>108</v>
      </c>
      <c r="C60" s="14">
        <v>114</v>
      </c>
      <c r="D60" s="10">
        <f t="shared" si="1"/>
        <v>222</v>
      </c>
      <c r="E60" s="16"/>
      <c r="F60" s="20">
        <v>1</v>
      </c>
      <c r="G60" s="20">
        <f>0+5</f>
        <v>5</v>
      </c>
      <c r="H60" s="10">
        <f t="shared" si="0"/>
        <v>6</v>
      </c>
    </row>
    <row r="61" spans="1:8" x14ac:dyDescent="0.15">
      <c r="A61" s="4">
        <v>46</v>
      </c>
      <c r="B61" s="10">
        <v>134</v>
      </c>
      <c r="C61" s="14">
        <v>124</v>
      </c>
      <c r="D61" s="10">
        <f t="shared" si="1"/>
        <v>258</v>
      </c>
      <c r="E61" s="16"/>
      <c r="F61" s="22"/>
      <c r="G61" s="20"/>
      <c r="H61" s="10"/>
    </row>
    <row r="62" spans="1:8" x14ac:dyDescent="0.15">
      <c r="A62" s="4">
        <v>47</v>
      </c>
      <c r="B62" s="10">
        <v>143</v>
      </c>
      <c r="C62" s="14">
        <v>111</v>
      </c>
      <c r="D62" s="10">
        <f t="shared" si="1"/>
        <v>254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v>137</v>
      </c>
      <c r="C63" s="14">
        <v>109</v>
      </c>
      <c r="D63" s="10">
        <f t="shared" si="1"/>
        <v>246</v>
      </c>
      <c r="E63" s="16" t="s">
        <v>67</v>
      </c>
      <c r="F63" s="22">
        <f>B5+B11+B17</f>
        <v>995</v>
      </c>
      <c r="G63" s="20">
        <f>C5+C11+C17</f>
        <v>897</v>
      </c>
      <c r="H63" s="10">
        <f>+F63+G63</f>
        <v>1892</v>
      </c>
    </row>
    <row r="64" spans="1:8" x14ac:dyDescent="0.15">
      <c r="A64" s="4">
        <v>49</v>
      </c>
      <c r="B64" s="10">
        <v>143</v>
      </c>
      <c r="C64" s="14">
        <v>114</v>
      </c>
      <c r="D64" s="10">
        <f t="shared" si="1"/>
        <v>257</v>
      </c>
      <c r="E64" s="16" t="s">
        <v>58</v>
      </c>
      <c r="F64" s="22">
        <f>B23+B29+B35+B41+B47+B53+B59+B65+F5+F11</f>
        <v>4892</v>
      </c>
      <c r="G64" s="20">
        <f>C23+C29+C35+C41+C47+C53+C59+C65+G5+G11</f>
        <v>4109</v>
      </c>
      <c r="H64" s="10">
        <f>+F64+G64</f>
        <v>9001</v>
      </c>
    </row>
    <row r="65" spans="1:8" x14ac:dyDescent="0.15">
      <c r="A65" s="5" t="s">
        <v>57</v>
      </c>
      <c r="B65" s="9">
        <f>SUM(B66:B70)</f>
        <v>576</v>
      </c>
      <c r="C65" s="13">
        <f>SUM(C66:C70)</f>
        <v>468</v>
      </c>
      <c r="D65" s="9">
        <f t="shared" si="1"/>
        <v>1044</v>
      </c>
      <c r="E65" s="16" t="s">
        <v>68</v>
      </c>
      <c r="F65" s="22">
        <f>F17+F23+F29+F35+F41+F47+F53+F59</f>
        <v>1592</v>
      </c>
      <c r="G65" s="20">
        <f>G17+G23+G29+G35+G41+G47+G53+G59</f>
        <v>2095</v>
      </c>
      <c r="H65" s="10">
        <f>+F65+G65</f>
        <v>3687</v>
      </c>
    </row>
    <row r="66" spans="1:8" x14ac:dyDescent="0.15">
      <c r="A66" s="4">
        <v>50</v>
      </c>
      <c r="B66" s="10">
        <v>124</v>
      </c>
      <c r="C66" s="14">
        <v>108</v>
      </c>
      <c r="D66" s="10">
        <f t="shared" si="1"/>
        <v>232</v>
      </c>
      <c r="E66" s="16"/>
      <c r="F66" s="22"/>
      <c r="G66" s="20"/>
      <c r="H66" s="10"/>
    </row>
    <row r="67" spans="1:8" x14ac:dyDescent="0.15">
      <c r="A67" s="4">
        <v>51</v>
      </c>
      <c r="B67" s="10">
        <v>116</v>
      </c>
      <c r="C67" s="14">
        <v>88</v>
      </c>
      <c r="D67" s="10">
        <f t="shared" si="1"/>
        <v>204</v>
      </c>
      <c r="E67" s="16"/>
      <c r="F67" s="22"/>
      <c r="G67" s="20"/>
      <c r="H67" s="10"/>
    </row>
    <row r="68" spans="1:8" x14ac:dyDescent="0.15">
      <c r="A68" s="4">
        <v>52</v>
      </c>
      <c r="B68" s="10">
        <v>114</v>
      </c>
      <c r="C68" s="14">
        <v>87</v>
      </c>
      <c r="D68" s="10">
        <f t="shared" si="1"/>
        <v>201</v>
      </c>
      <c r="E68" s="16"/>
      <c r="F68" s="22"/>
      <c r="G68" s="20"/>
      <c r="H68" s="10"/>
    </row>
    <row r="69" spans="1:8" x14ac:dyDescent="0.15">
      <c r="A69" s="4">
        <v>53</v>
      </c>
      <c r="B69" s="10">
        <v>123</v>
      </c>
      <c r="C69" s="14">
        <v>97</v>
      </c>
      <c r="D69" s="10">
        <f t="shared" si="1"/>
        <v>220</v>
      </c>
      <c r="E69" s="16"/>
      <c r="F69" s="22"/>
      <c r="G69" s="20"/>
      <c r="H69" s="10"/>
    </row>
    <row r="70" spans="1:8" x14ac:dyDescent="0.15">
      <c r="A70" s="6">
        <v>54</v>
      </c>
      <c r="B70" s="11">
        <v>99</v>
      </c>
      <c r="C70" s="15">
        <v>88</v>
      </c>
      <c r="D70" s="11">
        <f>+B70+C70</f>
        <v>187</v>
      </c>
      <c r="E70" s="18"/>
      <c r="F70" s="15"/>
      <c r="G70" s="23"/>
      <c r="H70" s="11"/>
    </row>
  </sheetData>
  <phoneticPr fontId="6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workbookViewId="0">
      <selection activeCell="J9" sqref="J9"/>
    </sheetView>
  </sheetViews>
  <sheetFormatPr defaultRowHeight="13.5" x14ac:dyDescent="0.15"/>
  <sheetData>
    <row r="1" spans="1:8" x14ac:dyDescent="0.15">
      <c r="A1" s="1" t="s">
        <v>39</v>
      </c>
      <c r="B1" s="1"/>
      <c r="C1" s="1"/>
      <c r="D1" s="1" t="s">
        <v>0</v>
      </c>
      <c r="E1" s="1"/>
      <c r="F1" s="1"/>
      <c r="G1" s="1"/>
      <c r="H1" s="1"/>
    </row>
    <row r="2" spans="1:8" x14ac:dyDescent="0.15">
      <c r="A2" s="2" t="s">
        <v>92</v>
      </c>
      <c r="B2" s="1"/>
      <c r="C2" s="1"/>
      <c r="D2" s="1"/>
      <c r="E2" s="1"/>
      <c r="F2" s="1"/>
      <c r="G2" s="1"/>
      <c r="H2" s="1"/>
    </row>
    <row r="3" spans="1:8" x14ac:dyDescent="0.15">
      <c r="A3" s="3"/>
      <c r="B3" s="7" t="s">
        <v>6</v>
      </c>
      <c r="C3" s="12" t="s">
        <v>9</v>
      </c>
      <c r="D3" s="7" t="s">
        <v>3</v>
      </c>
      <c r="E3" s="7"/>
      <c r="F3" s="7" t="s">
        <v>6</v>
      </c>
      <c r="G3" s="12" t="s">
        <v>9</v>
      </c>
      <c r="H3" s="7" t="s">
        <v>3</v>
      </c>
    </row>
    <row r="4" spans="1:8" x14ac:dyDescent="0.15">
      <c r="A4" s="4" t="s">
        <v>1</v>
      </c>
      <c r="B4" s="8">
        <f>SUM(F63:F65)</f>
        <v>7564</v>
      </c>
      <c r="C4" s="8">
        <f>SUM(G63:G65)</f>
        <v>7259</v>
      </c>
      <c r="D4" s="8">
        <f>SUM(H63:H65)</f>
        <v>14823</v>
      </c>
      <c r="E4" s="16"/>
      <c r="F4" s="19"/>
      <c r="G4" s="19"/>
      <c r="H4" s="10"/>
    </row>
    <row r="5" spans="1:8" x14ac:dyDescent="0.15">
      <c r="A5" s="5" t="s">
        <v>2</v>
      </c>
      <c r="B5" s="9">
        <f>SUM(B6:B10)</f>
        <v>325</v>
      </c>
      <c r="C5" s="13">
        <f>SUM(C6:C10)</f>
        <v>263</v>
      </c>
      <c r="D5" s="9">
        <f>SUM(D6:D10)</f>
        <v>588</v>
      </c>
      <c r="E5" s="17" t="s">
        <v>60</v>
      </c>
      <c r="F5" s="9">
        <f>SUM(F6:F10)</f>
        <v>468</v>
      </c>
      <c r="G5" s="13">
        <f>SUM(G6:G10)</f>
        <v>422</v>
      </c>
      <c r="H5" s="9">
        <f t="shared" ref="H5:H60" si="0">+F5+G5</f>
        <v>890</v>
      </c>
    </row>
    <row r="6" spans="1:8" x14ac:dyDescent="0.15">
      <c r="A6" s="4">
        <v>0</v>
      </c>
      <c r="B6" s="10">
        <f>4+61</f>
        <v>65</v>
      </c>
      <c r="C6" s="14">
        <f>3+43</f>
        <v>46</v>
      </c>
      <c r="D6" s="10">
        <f t="shared" ref="D6:D69" si="1">+B6+C6</f>
        <v>111</v>
      </c>
      <c r="E6" s="16">
        <v>55</v>
      </c>
      <c r="F6" s="20">
        <f>5+84</f>
        <v>89</v>
      </c>
      <c r="G6" s="20">
        <f>0+76</f>
        <v>76</v>
      </c>
      <c r="H6" s="10">
        <f t="shared" si="0"/>
        <v>165</v>
      </c>
    </row>
    <row r="7" spans="1:8" x14ac:dyDescent="0.15">
      <c r="A7" s="4">
        <v>1</v>
      </c>
      <c r="B7" s="10">
        <f>4+67</f>
        <v>71</v>
      </c>
      <c r="C7" s="14">
        <f>2+56</f>
        <v>58</v>
      </c>
      <c r="D7" s="10">
        <f t="shared" si="1"/>
        <v>129</v>
      </c>
      <c r="E7" s="16">
        <v>56</v>
      </c>
      <c r="F7" s="20">
        <f>2+115</f>
        <v>117</v>
      </c>
      <c r="G7" s="20">
        <f>1+92</f>
        <v>93</v>
      </c>
      <c r="H7" s="10">
        <f t="shared" si="0"/>
        <v>210</v>
      </c>
    </row>
    <row r="8" spans="1:8" x14ac:dyDescent="0.15">
      <c r="A8" s="4">
        <v>2</v>
      </c>
      <c r="B8" s="10">
        <f>0+54</f>
        <v>54</v>
      </c>
      <c r="C8" s="14">
        <f>3+54</f>
        <v>57</v>
      </c>
      <c r="D8" s="10">
        <f t="shared" si="1"/>
        <v>111</v>
      </c>
      <c r="E8" s="16">
        <v>57</v>
      </c>
      <c r="F8" s="20">
        <f>2+91</f>
        <v>93</v>
      </c>
      <c r="G8" s="20">
        <f>2+81</f>
        <v>83</v>
      </c>
      <c r="H8" s="10">
        <f t="shared" si="0"/>
        <v>176</v>
      </c>
    </row>
    <row r="9" spans="1:8" x14ac:dyDescent="0.15">
      <c r="A9" s="4">
        <v>3</v>
      </c>
      <c r="B9" s="10">
        <f>1+58</f>
        <v>59</v>
      </c>
      <c r="C9" s="14">
        <f>2+49</f>
        <v>51</v>
      </c>
      <c r="D9" s="10">
        <f t="shared" si="1"/>
        <v>110</v>
      </c>
      <c r="E9" s="16">
        <v>58</v>
      </c>
      <c r="F9" s="20">
        <f>1+93</f>
        <v>94</v>
      </c>
      <c r="G9" s="20">
        <f>0+85</f>
        <v>85</v>
      </c>
      <c r="H9" s="10">
        <f t="shared" si="0"/>
        <v>179</v>
      </c>
    </row>
    <row r="10" spans="1:8" x14ac:dyDescent="0.15">
      <c r="A10" s="4">
        <v>4</v>
      </c>
      <c r="B10" s="10">
        <f>3+73</f>
        <v>76</v>
      </c>
      <c r="C10" s="14">
        <f>2+49</f>
        <v>51</v>
      </c>
      <c r="D10" s="10">
        <f t="shared" si="1"/>
        <v>127</v>
      </c>
      <c r="E10" s="16">
        <v>59</v>
      </c>
      <c r="F10" s="20">
        <f>0+75</f>
        <v>75</v>
      </c>
      <c r="G10" s="20">
        <f>1+84</f>
        <v>85</v>
      </c>
      <c r="H10" s="10">
        <f t="shared" si="0"/>
        <v>160</v>
      </c>
    </row>
    <row r="11" spans="1:8" x14ac:dyDescent="0.15">
      <c r="A11" s="5" t="s">
        <v>50</v>
      </c>
      <c r="B11" s="9">
        <f>SUM(B12:B16)</f>
        <v>339</v>
      </c>
      <c r="C11" s="13">
        <f>SUM(C12:C16)</f>
        <v>348</v>
      </c>
      <c r="D11" s="9">
        <f t="shared" si="1"/>
        <v>687</v>
      </c>
      <c r="E11" s="17" t="s">
        <v>62</v>
      </c>
      <c r="F11" s="9">
        <f>SUM(F12:F16)</f>
        <v>424</v>
      </c>
      <c r="G11" s="13">
        <f>SUM(G12:G16)</f>
        <v>412</v>
      </c>
      <c r="H11" s="9">
        <f t="shared" si="0"/>
        <v>836</v>
      </c>
    </row>
    <row r="12" spans="1:8" x14ac:dyDescent="0.15">
      <c r="A12" s="4">
        <v>5</v>
      </c>
      <c r="B12" s="10">
        <f>0+63</f>
        <v>63</v>
      </c>
      <c r="C12" s="14">
        <f>4+66</f>
        <v>70</v>
      </c>
      <c r="D12" s="10">
        <f t="shared" si="1"/>
        <v>133</v>
      </c>
      <c r="E12" s="16">
        <v>60</v>
      </c>
      <c r="F12" s="20">
        <f>0+68</f>
        <v>68</v>
      </c>
      <c r="G12" s="20">
        <f>0+79</f>
        <v>79</v>
      </c>
      <c r="H12" s="10">
        <f t="shared" si="0"/>
        <v>147</v>
      </c>
    </row>
    <row r="13" spans="1:8" x14ac:dyDescent="0.15">
      <c r="A13" s="4">
        <v>6</v>
      </c>
      <c r="B13" s="10">
        <f>1+69</f>
        <v>70</v>
      </c>
      <c r="C13" s="14">
        <f>2+66</f>
        <v>68</v>
      </c>
      <c r="D13" s="10">
        <f t="shared" si="1"/>
        <v>138</v>
      </c>
      <c r="E13" s="16">
        <v>61</v>
      </c>
      <c r="F13" s="20">
        <f>2+81</f>
        <v>83</v>
      </c>
      <c r="G13" s="20">
        <f>1+82</f>
        <v>83</v>
      </c>
      <c r="H13" s="10">
        <f t="shared" si="0"/>
        <v>166</v>
      </c>
    </row>
    <row r="14" spans="1:8" x14ac:dyDescent="0.15">
      <c r="A14" s="4">
        <v>7</v>
      </c>
      <c r="B14" s="10">
        <f>1+66</f>
        <v>67</v>
      </c>
      <c r="C14" s="14">
        <f>2+58</f>
        <v>60</v>
      </c>
      <c r="D14" s="10">
        <f t="shared" si="1"/>
        <v>127</v>
      </c>
      <c r="E14" s="16">
        <v>62</v>
      </c>
      <c r="F14" s="20">
        <f>1+96</f>
        <v>97</v>
      </c>
      <c r="G14" s="20">
        <f>2+70</f>
        <v>72</v>
      </c>
      <c r="H14" s="10">
        <f t="shared" si="0"/>
        <v>169</v>
      </c>
    </row>
    <row r="15" spans="1:8" x14ac:dyDescent="0.15">
      <c r="A15" s="4">
        <v>8</v>
      </c>
      <c r="B15" s="10">
        <f>3+69</f>
        <v>72</v>
      </c>
      <c r="C15" s="14">
        <f>1+81</f>
        <v>82</v>
      </c>
      <c r="D15" s="10">
        <f t="shared" si="1"/>
        <v>154</v>
      </c>
      <c r="E15" s="16">
        <v>63</v>
      </c>
      <c r="F15" s="20">
        <f>1+99</f>
        <v>100</v>
      </c>
      <c r="G15" s="20">
        <f>0+95</f>
        <v>95</v>
      </c>
      <c r="H15" s="10">
        <f t="shared" si="0"/>
        <v>195</v>
      </c>
    </row>
    <row r="16" spans="1:8" x14ac:dyDescent="0.15">
      <c r="A16" s="4">
        <v>9</v>
      </c>
      <c r="B16" s="10">
        <f>0+67</f>
        <v>67</v>
      </c>
      <c r="C16" s="14">
        <f>2+66</f>
        <v>68</v>
      </c>
      <c r="D16" s="10">
        <f t="shared" si="1"/>
        <v>135</v>
      </c>
      <c r="E16" s="16">
        <v>64</v>
      </c>
      <c r="F16" s="20">
        <f>1+75</f>
        <v>76</v>
      </c>
      <c r="G16" s="20">
        <f>0+83</f>
        <v>83</v>
      </c>
      <c r="H16" s="10">
        <f t="shared" si="0"/>
        <v>159</v>
      </c>
    </row>
    <row r="17" spans="1:8" x14ac:dyDescent="0.15">
      <c r="A17" s="5" t="s">
        <v>23</v>
      </c>
      <c r="B17" s="9">
        <f>SUM(B18:B22)</f>
        <v>356</v>
      </c>
      <c r="C17" s="13">
        <f>SUM(C18:C22)</f>
        <v>319</v>
      </c>
      <c r="D17" s="9">
        <f t="shared" si="1"/>
        <v>675</v>
      </c>
      <c r="E17" s="17" t="s">
        <v>35</v>
      </c>
      <c r="F17" s="9">
        <f>SUM(F18:F22)</f>
        <v>413</v>
      </c>
      <c r="G17" s="13">
        <f>SUM(G18:G22)</f>
        <v>442</v>
      </c>
      <c r="H17" s="9">
        <f t="shared" si="0"/>
        <v>855</v>
      </c>
    </row>
    <row r="18" spans="1:8" x14ac:dyDescent="0.15">
      <c r="A18" s="4">
        <v>10</v>
      </c>
      <c r="B18" s="10">
        <f>0+75</f>
        <v>75</v>
      </c>
      <c r="C18" s="14">
        <f>1+66</f>
        <v>67</v>
      </c>
      <c r="D18" s="10">
        <f t="shared" si="1"/>
        <v>142</v>
      </c>
      <c r="E18" s="16">
        <v>65</v>
      </c>
      <c r="F18" s="20">
        <f>0+78</f>
        <v>78</v>
      </c>
      <c r="G18" s="20">
        <f>0+84</f>
        <v>84</v>
      </c>
      <c r="H18" s="10">
        <f t="shared" si="0"/>
        <v>162</v>
      </c>
    </row>
    <row r="19" spans="1:8" x14ac:dyDescent="0.15">
      <c r="A19" s="4">
        <v>11</v>
      </c>
      <c r="B19" s="10">
        <f>1+71</f>
        <v>72</v>
      </c>
      <c r="C19" s="14">
        <f>1+65</f>
        <v>66</v>
      </c>
      <c r="D19" s="10">
        <f t="shared" si="1"/>
        <v>138</v>
      </c>
      <c r="E19" s="16">
        <v>66</v>
      </c>
      <c r="F19" s="20">
        <f>1+77</f>
        <v>78</v>
      </c>
      <c r="G19" s="20">
        <f>0+79</f>
        <v>79</v>
      </c>
      <c r="H19" s="10">
        <f t="shared" si="0"/>
        <v>157</v>
      </c>
    </row>
    <row r="20" spans="1:8" x14ac:dyDescent="0.15">
      <c r="A20" s="4">
        <v>12</v>
      </c>
      <c r="B20" s="10">
        <f>2+68</f>
        <v>70</v>
      </c>
      <c r="C20" s="14">
        <f>1+53</f>
        <v>54</v>
      </c>
      <c r="D20" s="10">
        <f t="shared" si="1"/>
        <v>124</v>
      </c>
      <c r="E20" s="16">
        <v>67</v>
      </c>
      <c r="F20" s="20">
        <f>0+89</f>
        <v>89</v>
      </c>
      <c r="G20" s="20">
        <f>0+96</f>
        <v>96</v>
      </c>
      <c r="H20" s="10">
        <f t="shared" si="0"/>
        <v>185</v>
      </c>
    </row>
    <row r="21" spans="1:8" x14ac:dyDescent="0.15">
      <c r="A21" s="4">
        <v>13</v>
      </c>
      <c r="B21" s="10">
        <f>0+72</f>
        <v>72</v>
      </c>
      <c r="C21" s="14">
        <f>1+64</f>
        <v>65</v>
      </c>
      <c r="D21" s="10">
        <f t="shared" si="1"/>
        <v>137</v>
      </c>
      <c r="E21" s="16">
        <v>68</v>
      </c>
      <c r="F21" s="20">
        <f>0+81</f>
        <v>81</v>
      </c>
      <c r="G21" s="20">
        <f>0+76</f>
        <v>76</v>
      </c>
      <c r="H21" s="10">
        <f t="shared" si="0"/>
        <v>157</v>
      </c>
    </row>
    <row r="22" spans="1:8" x14ac:dyDescent="0.15">
      <c r="A22" s="4">
        <v>14</v>
      </c>
      <c r="B22" s="10">
        <f>1+66</f>
        <v>67</v>
      </c>
      <c r="C22" s="14">
        <f>2+65</f>
        <v>67</v>
      </c>
      <c r="D22" s="10">
        <f t="shared" si="1"/>
        <v>134</v>
      </c>
      <c r="E22" s="16">
        <v>69</v>
      </c>
      <c r="F22" s="20">
        <f>0+87</f>
        <v>87</v>
      </c>
      <c r="G22" s="20">
        <f>0+107</f>
        <v>107</v>
      </c>
      <c r="H22" s="10">
        <f t="shared" si="0"/>
        <v>194</v>
      </c>
    </row>
    <row r="23" spans="1:8" x14ac:dyDescent="0.15">
      <c r="A23" s="5" t="s">
        <v>5</v>
      </c>
      <c r="B23" s="9">
        <f>SUM(B24:B28)</f>
        <v>291</v>
      </c>
      <c r="C23" s="13">
        <f>SUM(C24:C28)</f>
        <v>272</v>
      </c>
      <c r="D23" s="9">
        <f t="shared" si="1"/>
        <v>563</v>
      </c>
      <c r="E23" s="17" t="s">
        <v>63</v>
      </c>
      <c r="F23" s="9">
        <f>SUM(F24:F28)</f>
        <v>479</v>
      </c>
      <c r="G23" s="13">
        <f>SUM(G24:G28)</f>
        <v>541</v>
      </c>
      <c r="H23" s="9">
        <f t="shared" si="0"/>
        <v>1020</v>
      </c>
    </row>
    <row r="24" spans="1:8" x14ac:dyDescent="0.15">
      <c r="A24" s="4">
        <v>15</v>
      </c>
      <c r="B24" s="10">
        <f>0+54</f>
        <v>54</v>
      </c>
      <c r="C24" s="14">
        <f>1+55</f>
        <v>56</v>
      </c>
      <c r="D24" s="10">
        <f t="shared" si="1"/>
        <v>110</v>
      </c>
      <c r="E24" s="16">
        <v>70</v>
      </c>
      <c r="F24" s="20">
        <f>0+83</f>
        <v>83</v>
      </c>
      <c r="G24" s="20">
        <f>97</f>
        <v>97</v>
      </c>
      <c r="H24" s="10">
        <f t="shared" si="0"/>
        <v>180</v>
      </c>
    </row>
    <row r="25" spans="1:8" x14ac:dyDescent="0.15">
      <c r="A25" s="4">
        <v>16</v>
      </c>
      <c r="B25" s="10">
        <f>0+54</f>
        <v>54</v>
      </c>
      <c r="C25" s="14">
        <f>0+56</f>
        <v>56</v>
      </c>
      <c r="D25" s="10">
        <f t="shared" si="1"/>
        <v>110</v>
      </c>
      <c r="E25" s="16">
        <v>71</v>
      </c>
      <c r="F25" s="20">
        <f>0+92</f>
        <v>92</v>
      </c>
      <c r="G25" s="20">
        <f>0+130</f>
        <v>130</v>
      </c>
      <c r="H25" s="10">
        <f t="shared" si="0"/>
        <v>222</v>
      </c>
    </row>
    <row r="26" spans="1:8" x14ac:dyDescent="0.15">
      <c r="A26" s="4">
        <v>17</v>
      </c>
      <c r="B26" s="10">
        <f>0+57</f>
        <v>57</v>
      </c>
      <c r="C26" s="14">
        <f>0+46</f>
        <v>46</v>
      </c>
      <c r="D26" s="10">
        <f t="shared" si="1"/>
        <v>103</v>
      </c>
      <c r="E26" s="16">
        <v>72</v>
      </c>
      <c r="F26" s="20">
        <f>1+114</f>
        <v>115</v>
      </c>
      <c r="G26" s="20">
        <f>0+129</f>
        <v>129</v>
      </c>
      <c r="H26" s="10">
        <f t="shared" si="0"/>
        <v>244</v>
      </c>
    </row>
    <row r="27" spans="1:8" x14ac:dyDescent="0.15">
      <c r="A27" s="4">
        <v>18</v>
      </c>
      <c r="B27" s="10">
        <f>0+67</f>
        <v>67</v>
      </c>
      <c r="C27" s="14">
        <f>0+55</f>
        <v>55</v>
      </c>
      <c r="D27" s="10">
        <f t="shared" si="1"/>
        <v>122</v>
      </c>
      <c r="E27" s="16">
        <v>73</v>
      </c>
      <c r="F27" s="20">
        <f>0+104</f>
        <v>104</v>
      </c>
      <c r="G27" s="20">
        <f>0+95</f>
        <v>95</v>
      </c>
      <c r="H27" s="10">
        <f t="shared" si="0"/>
        <v>199</v>
      </c>
    </row>
    <row r="28" spans="1:8" x14ac:dyDescent="0.15">
      <c r="A28" s="4">
        <v>19</v>
      </c>
      <c r="B28" s="10">
        <f>0+59</f>
        <v>59</v>
      </c>
      <c r="C28" s="14">
        <f>2+57</f>
        <v>59</v>
      </c>
      <c r="D28" s="10">
        <f t="shared" si="1"/>
        <v>118</v>
      </c>
      <c r="E28" s="16">
        <v>74</v>
      </c>
      <c r="F28" s="20">
        <f>0+85</f>
        <v>85</v>
      </c>
      <c r="G28" s="20">
        <f>0+90</f>
        <v>90</v>
      </c>
      <c r="H28" s="10">
        <f t="shared" si="0"/>
        <v>175</v>
      </c>
    </row>
    <row r="29" spans="1:8" x14ac:dyDescent="0.15">
      <c r="A29" s="5" t="s">
        <v>43</v>
      </c>
      <c r="B29" s="9">
        <f>SUM(B30:B34)</f>
        <v>371</v>
      </c>
      <c r="C29" s="13">
        <f>SUM(C30:C34)</f>
        <v>283</v>
      </c>
      <c r="D29" s="9">
        <f t="shared" si="1"/>
        <v>654</v>
      </c>
      <c r="E29" s="17" t="s">
        <v>59</v>
      </c>
      <c r="F29" s="9">
        <f>SUM(F30:F34)</f>
        <v>279</v>
      </c>
      <c r="G29" s="13">
        <f>SUM(G30:G34)</f>
        <v>372</v>
      </c>
      <c r="H29" s="9">
        <f t="shared" si="0"/>
        <v>651</v>
      </c>
    </row>
    <row r="30" spans="1:8" x14ac:dyDescent="0.15">
      <c r="A30" s="4">
        <v>20</v>
      </c>
      <c r="B30" s="10">
        <f>1+65</f>
        <v>66</v>
      </c>
      <c r="C30" s="14">
        <f>3+37</f>
        <v>40</v>
      </c>
      <c r="D30" s="10">
        <f t="shared" si="1"/>
        <v>106</v>
      </c>
      <c r="E30" s="16">
        <v>75</v>
      </c>
      <c r="F30" s="20">
        <f>1+52</f>
        <v>53</v>
      </c>
      <c r="G30" s="20">
        <f>1+72</f>
        <v>73</v>
      </c>
      <c r="H30" s="10">
        <f t="shared" si="0"/>
        <v>126</v>
      </c>
    </row>
    <row r="31" spans="1:8" x14ac:dyDescent="0.15">
      <c r="A31" s="4">
        <v>21</v>
      </c>
      <c r="B31" s="10">
        <f>0+71</f>
        <v>71</v>
      </c>
      <c r="C31" s="14">
        <f>3+49</f>
        <v>52</v>
      </c>
      <c r="D31" s="10">
        <f t="shared" si="1"/>
        <v>123</v>
      </c>
      <c r="E31" s="16">
        <v>76</v>
      </c>
      <c r="F31" s="20">
        <f>0+56</f>
        <v>56</v>
      </c>
      <c r="G31" s="20">
        <f>0+68</f>
        <v>68</v>
      </c>
      <c r="H31" s="10">
        <f t="shared" si="0"/>
        <v>124</v>
      </c>
    </row>
    <row r="32" spans="1:8" x14ac:dyDescent="0.15">
      <c r="A32" s="4">
        <v>22</v>
      </c>
      <c r="B32" s="10">
        <f>1+71</f>
        <v>72</v>
      </c>
      <c r="C32" s="14">
        <f>4+46</f>
        <v>50</v>
      </c>
      <c r="D32" s="10">
        <f t="shared" si="1"/>
        <v>122</v>
      </c>
      <c r="E32" s="16">
        <v>77</v>
      </c>
      <c r="F32" s="20">
        <f>0+57</f>
        <v>57</v>
      </c>
      <c r="G32" s="20">
        <f>0+81</f>
        <v>81</v>
      </c>
      <c r="H32" s="10">
        <f t="shared" si="0"/>
        <v>138</v>
      </c>
    </row>
    <row r="33" spans="1:8" x14ac:dyDescent="0.15">
      <c r="A33" s="4">
        <v>23</v>
      </c>
      <c r="B33" s="10">
        <f>3+69</f>
        <v>72</v>
      </c>
      <c r="C33" s="14">
        <f>5+64</f>
        <v>69</v>
      </c>
      <c r="D33" s="10">
        <f t="shared" si="1"/>
        <v>141</v>
      </c>
      <c r="E33" s="16">
        <v>78</v>
      </c>
      <c r="F33" s="20">
        <f>0+55</f>
        <v>55</v>
      </c>
      <c r="G33" s="20">
        <f>0+72</f>
        <v>72</v>
      </c>
      <c r="H33" s="10">
        <f t="shared" si="0"/>
        <v>127</v>
      </c>
    </row>
    <row r="34" spans="1:8" x14ac:dyDescent="0.15">
      <c r="A34" s="4">
        <v>24</v>
      </c>
      <c r="B34" s="10">
        <f>8+82</f>
        <v>90</v>
      </c>
      <c r="C34" s="14">
        <f>8+64</f>
        <v>72</v>
      </c>
      <c r="D34" s="10">
        <f t="shared" si="1"/>
        <v>162</v>
      </c>
      <c r="E34" s="16">
        <v>79</v>
      </c>
      <c r="F34" s="20">
        <f>0+58</f>
        <v>58</v>
      </c>
      <c r="G34" s="20">
        <f>0+78</f>
        <v>78</v>
      </c>
      <c r="H34" s="10">
        <f t="shared" si="0"/>
        <v>136</v>
      </c>
    </row>
    <row r="35" spans="1:8" x14ac:dyDescent="0.15">
      <c r="A35" s="5" t="s">
        <v>13</v>
      </c>
      <c r="B35" s="9">
        <f>SUM(B36:B40)</f>
        <v>489</v>
      </c>
      <c r="C35" s="13">
        <f>SUM(C36:C40)</f>
        <v>368</v>
      </c>
      <c r="D35" s="9">
        <f t="shared" si="1"/>
        <v>857</v>
      </c>
      <c r="E35" s="17" t="s">
        <v>64</v>
      </c>
      <c r="F35" s="13">
        <f>SUM(F36:F40)</f>
        <v>231</v>
      </c>
      <c r="G35" s="13">
        <f>SUM(G36:G40)</f>
        <v>350</v>
      </c>
      <c r="H35" s="9">
        <f t="shared" si="0"/>
        <v>581</v>
      </c>
    </row>
    <row r="36" spans="1:8" x14ac:dyDescent="0.15">
      <c r="A36" s="4">
        <v>25</v>
      </c>
      <c r="B36" s="10">
        <f>6+91</f>
        <v>97</v>
      </c>
      <c r="C36" s="14">
        <f>16+53</f>
        <v>69</v>
      </c>
      <c r="D36" s="10">
        <f t="shared" si="1"/>
        <v>166</v>
      </c>
      <c r="E36" s="16">
        <v>80</v>
      </c>
      <c r="F36" s="20">
        <f>0+59</f>
        <v>59</v>
      </c>
      <c r="G36" s="20">
        <f>0+80</f>
        <v>80</v>
      </c>
      <c r="H36" s="10">
        <f t="shared" si="0"/>
        <v>139</v>
      </c>
    </row>
    <row r="37" spans="1:8" x14ac:dyDescent="0.15">
      <c r="A37" s="4">
        <v>26</v>
      </c>
      <c r="B37" s="10">
        <f>9+94</f>
        <v>103</v>
      </c>
      <c r="C37" s="14">
        <f>10+63</f>
        <v>73</v>
      </c>
      <c r="D37" s="10">
        <f t="shared" si="1"/>
        <v>176</v>
      </c>
      <c r="E37" s="16">
        <v>81</v>
      </c>
      <c r="F37" s="20">
        <f>0+51</f>
        <v>51</v>
      </c>
      <c r="G37" s="20">
        <f>0+78</f>
        <v>78</v>
      </c>
      <c r="H37" s="10">
        <f t="shared" si="0"/>
        <v>129</v>
      </c>
    </row>
    <row r="38" spans="1:8" x14ac:dyDescent="0.15">
      <c r="A38" s="4">
        <v>27</v>
      </c>
      <c r="B38" s="10">
        <f>14+82</f>
        <v>96</v>
      </c>
      <c r="C38" s="14">
        <f>12+63</f>
        <v>75</v>
      </c>
      <c r="D38" s="10">
        <f t="shared" si="1"/>
        <v>171</v>
      </c>
      <c r="E38" s="16">
        <v>82</v>
      </c>
      <c r="F38" s="20">
        <f>0+37</f>
        <v>37</v>
      </c>
      <c r="G38" s="20">
        <f>0+71</f>
        <v>71</v>
      </c>
      <c r="H38" s="10">
        <f t="shared" si="0"/>
        <v>108</v>
      </c>
    </row>
    <row r="39" spans="1:8" x14ac:dyDescent="0.15">
      <c r="A39" s="4">
        <v>28</v>
      </c>
      <c r="B39" s="10">
        <f>14+82</f>
        <v>96</v>
      </c>
      <c r="C39" s="14">
        <f>12+64</f>
        <v>76</v>
      </c>
      <c r="D39" s="10">
        <f t="shared" si="1"/>
        <v>172</v>
      </c>
      <c r="E39" s="16">
        <v>83</v>
      </c>
      <c r="F39" s="20">
        <f>0+40</f>
        <v>40</v>
      </c>
      <c r="G39" s="20">
        <f>0+59</f>
        <v>59</v>
      </c>
      <c r="H39" s="10">
        <f t="shared" si="0"/>
        <v>99</v>
      </c>
    </row>
    <row r="40" spans="1:8" x14ac:dyDescent="0.15">
      <c r="A40" s="4">
        <v>29</v>
      </c>
      <c r="B40" s="10">
        <f>18+79</f>
        <v>97</v>
      </c>
      <c r="C40" s="14">
        <f>18+57</f>
        <v>75</v>
      </c>
      <c r="D40" s="10">
        <f t="shared" si="1"/>
        <v>172</v>
      </c>
      <c r="E40" s="16">
        <v>84</v>
      </c>
      <c r="F40" s="20">
        <f>0+44</f>
        <v>44</v>
      </c>
      <c r="G40" s="20">
        <f>0+62</f>
        <v>62</v>
      </c>
      <c r="H40" s="10">
        <f t="shared" si="0"/>
        <v>106</v>
      </c>
    </row>
    <row r="41" spans="1:8" x14ac:dyDescent="0.15">
      <c r="A41" s="5" t="s">
        <v>52</v>
      </c>
      <c r="B41" s="9">
        <f>SUM(B42:B46)</f>
        <v>496</v>
      </c>
      <c r="C41" s="13">
        <f>SUM(C42:C46)</f>
        <v>407</v>
      </c>
      <c r="D41" s="9">
        <f t="shared" si="1"/>
        <v>903</v>
      </c>
      <c r="E41" s="17" t="s">
        <v>65</v>
      </c>
      <c r="F41" s="9">
        <f>SUM(F42:F46)</f>
        <v>142</v>
      </c>
      <c r="G41" s="13">
        <f>SUM(G42:G46)</f>
        <v>236</v>
      </c>
      <c r="H41" s="9">
        <f t="shared" si="0"/>
        <v>378</v>
      </c>
    </row>
    <row r="42" spans="1:8" x14ac:dyDescent="0.15">
      <c r="A42" s="4">
        <v>30</v>
      </c>
      <c r="B42" s="10">
        <f>25+75</f>
        <v>100</v>
      </c>
      <c r="C42" s="14">
        <f>18+60</f>
        <v>78</v>
      </c>
      <c r="D42" s="10">
        <f t="shared" si="1"/>
        <v>178</v>
      </c>
      <c r="E42" s="16">
        <v>85</v>
      </c>
      <c r="F42" s="20">
        <f>0+29</f>
        <v>29</v>
      </c>
      <c r="G42" s="20">
        <f>0+54</f>
        <v>54</v>
      </c>
      <c r="H42" s="10">
        <f t="shared" si="0"/>
        <v>83</v>
      </c>
    </row>
    <row r="43" spans="1:8" x14ac:dyDescent="0.15">
      <c r="A43" s="4">
        <v>31</v>
      </c>
      <c r="B43" s="10">
        <f>19+72</f>
        <v>91</v>
      </c>
      <c r="C43" s="14">
        <f>11+82</f>
        <v>93</v>
      </c>
      <c r="D43" s="10">
        <f t="shared" si="1"/>
        <v>184</v>
      </c>
      <c r="E43" s="16">
        <v>86</v>
      </c>
      <c r="F43" s="20">
        <f>0+43</f>
        <v>43</v>
      </c>
      <c r="G43" s="20">
        <f>0+56</f>
        <v>56</v>
      </c>
      <c r="H43" s="10">
        <f t="shared" si="0"/>
        <v>99</v>
      </c>
    </row>
    <row r="44" spans="1:8" x14ac:dyDescent="0.15">
      <c r="A44" s="4">
        <v>32</v>
      </c>
      <c r="B44" s="10">
        <f>17+92</f>
        <v>109</v>
      </c>
      <c r="C44" s="14">
        <f>18+51</f>
        <v>69</v>
      </c>
      <c r="D44" s="10">
        <f t="shared" si="1"/>
        <v>178</v>
      </c>
      <c r="E44" s="16">
        <v>87</v>
      </c>
      <c r="F44" s="20">
        <f>0+29</f>
        <v>29</v>
      </c>
      <c r="G44" s="20">
        <f>0+53</f>
        <v>53</v>
      </c>
      <c r="H44" s="10">
        <f t="shared" si="0"/>
        <v>82</v>
      </c>
    </row>
    <row r="45" spans="1:8" x14ac:dyDescent="0.15">
      <c r="A45" s="4">
        <v>33</v>
      </c>
      <c r="B45" s="10">
        <f>19+82</f>
        <v>101</v>
      </c>
      <c r="C45" s="14">
        <f>22+64</f>
        <v>86</v>
      </c>
      <c r="D45" s="10">
        <f t="shared" si="1"/>
        <v>187</v>
      </c>
      <c r="E45" s="16">
        <v>88</v>
      </c>
      <c r="F45" s="20">
        <f>0+24</f>
        <v>24</v>
      </c>
      <c r="G45" s="20">
        <f>0+37</f>
        <v>37</v>
      </c>
      <c r="H45" s="10">
        <f t="shared" si="0"/>
        <v>61</v>
      </c>
    </row>
    <row r="46" spans="1:8" x14ac:dyDescent="0.15">
      <c r="A46" s="4">
        <v>34</v>
      </c>
      <c r="B46" s="10">
        <f>20+75</f>
        <v>95</v>
      </c>
      <c r="C46" s="14">
        <f>10+71</f>
        <v>81</v>
      </c>
      <c r="D46" s="10">
        <f t="shared" si="1"/>
        <v>176</v>
      </c>
      <c r="E46" s="16">
        <v>89</v>
      </c>
      <c r="F46" s="20">
        <f>0+17</f>
        <v>17</v>
      </c>
      <c r="G46" s="20">
        <f>0+36</f>
        <v>36</v>
      </c>
      <c r="H46" s="10">
        <f t="shared" si="0"/>
        <v>53</v>
      </c>
    </row>
    <row r="47" spans="1:8" x14ac:dyDescent="0.15">
      <c r="A47" s="5" t="s">
        <v>53</v>
      </c>
      <c r="B47" s="9">
        <f>SUM(B48:B52)</f>
        <v>537</v>
      </c>
      <c r="C47" s="13">
        <f>SUM(C48:C52)</f>
        <v>516</v>
      </c>
      <c r="D47" s="9">
        <f t="shared" si="1"/>
        <v>1053</v>
      </c>
      <c r="E47" s="17" t="s">
        <v>55</v>
      </c>
      <c r="F47" s="9">
        <f>SUM(F48:F52)</f>
        <v>53</v>
      </c>
      <c r="G47" s="13">
        <f>SUM(G48:G52)</f>
        <v>135</v>
      </c>
      <c r="H47" s="9">
        <f t="shared" si="0"/>
        <v>188</v>
      </c>
    </row>
    <row r="48" spans="1:8" x14ac:dyDescent="0.15">
      <c r="A48" s="4">
        <v>35</v>
      </c>
      <c r="B48" s="10">
        <f>14+84</f>
        <v>98</v>
      </c>
      <c r="C48" s="14">
        <f>12+84</f>
        <v>96</v>
      </c>
      <c r="D48" s="10">
        <f t="shared" si="1"/>
        <v>194</v>
      </c>
      <c r="E48" s="16">
        <v>90</v>
      </c>
      <c r="F48" s="20">
        <f>0+16</f>
        <v>16</v>
      </c>
      <c r="G48" s="20">
        <f>0+31</f>
        <v>31</v>
      </c>
      <c r="H48" s="10">
        <f t="shared" si="0"/>
        <v>47</v>
      </c>
    </row>
    <row r="49" spans="1:8" x14ac:dyDescent="0.15">
      <c r="A49" s="4">
        <v>36</v>
      </c>
      <c r="B49" s="10">
        <f>21+94</f>
        <v>115</v>
      </c>
      <c r="C49" s="14">
        <f>8+97</f>
        <v>105</v>
      </c>
      <c r="D49" s="10">
        <f t="shared" si="1"/>
        <v>220</v>
      </c>
      <c r="E49" s="16">
        <v>91</v>
      </c>
      <c r="F49" s="20">
        <f>0+13</f>
        <v>13</v>
      </c>
      <c r="G49" s="20">
        <f>0+36</f>
        <v>36</v>
      </c>
      <c r="H49" s="10">
        <f t="shared" si="0"/>
        <v>49</v>
      </c>
    </row>
    <row r="50" spans="1:8" x14ac:dyDescent="0.15">
      <c r="A50" s="4">
        <v>37</v>
      </c>
      <c r="B50" s="10">
        <f>9+97</f>
        <v>106</v>
      </c>
      <c r="C50" s="14">
        <f>12+94</f>
        <v>106</v>
      </c>
      <c r="D50" s="10">
        <f t="shared" si="1"/>
        <v>212</v>
      </c>
      <c r="E50" s="16">
        <v>92</v>
      </c>
      <c r="F50" s="20">
        <f>0+8</f>
        <v>8</v>
      </c>
      <c r="G50" s="20">
        <f>0+33</f>
        <v>33</v>
      </c>
      <c r="H50" s="10">
        <f t="shared" si="0"/>
        <v>41</v>
      </c>
    </row>
    <row r="51" spans="1:8" x14ac:dyDescent="0.15">
      <c r="A51" s="4">
        <v>38</v>
      </c>
      <c r="B51" s="10">
        <f>9+97</f>
        <v>106</v>
      </c>
      <c r="C51" s="14">
        <f>7+110</f>
        <v>117</v>
      </c>
      <c r="D51" s="10">
        <f t="shared" si="1"/>
        <v>223</v>
      </c>
      <c r="E51" s="16">
        <v>93</v>
      </c>
      <c r="F51" s="20">
        <f>0+9</f>
        <v>9</v>
      </c>
      <c r="G51" s="20">
        <f>0+21</f>
        <v>21</v>
      </c>
      <c r="H51" s="10">
        <f t="shared" si="0"/>
        <v>30</v>
      </c>
    </row>
    <row r="52" spans="1:8" x14ac:dyDescent="0.15">
      <c r="A52" s="4">
        <v>39</v>
      </c>
      <c r="B52" s="10">
        <f>8+104</f>
        <v>112</v>
      </c>
      <c r="C52" s="14">
        <f>8+84</f>
        <v>92</v>
      </c>
      <c r="D52" s="10">
        <f t="shared" si="1"/>
        <v>204</v>
      </c>
      <c r="E52" s="16">
        <v>94</v>
      </c>
      <c r="F52" s="20">
        <f>0+7</f>
        <v>7</v>
      </c>
      <c r="G52" s="20">
        <f>0+14</f>
        <v>14</v>
      </c>
      <c r="H52" s="10">
        <f t="shared" si="0"/>
        <v>21</v>
      </c>
    </row>
    <row r="53" spans="1:8" x14ac:dyDescent="0.15">
      <c r="A53" s="5" t="s">
        <v>54</v>
      </c>
      <c r="B53" s="9">
        <f>SUM(B54:B58)</f>
        <v>615</v>
      </c>
      <c r="C53" s="13">
        <f>SUM(C54:C58)</f>
        <v>520</v>
      </c>
      <c r="D53" s="9">
        <f t="shared" si="1"/>
        <v>1135</v>
      </c>
      <c r="E53" s="17" t="s">
        <v>61</v>
      </c>
      <c r="F53" s="9">
        <f>SUM(F54:F58)</f>
        <v>9</v>
      </c>
      <c r="G53" s="13">
        <f>SUM(G54:G58)</f>
        <v>46</v>
      </c>
      <c r="H53" s="9">
        <f t="shared" si="0"/>
        <v>55</v>
      </c>
    </row>
    <row r="54" spans="1:8" x14ac:dyDescent="0.15">
      <c r="A54" s="4">
        <v>40</v>
      </c>
      <c r="B54" s="10">
        <f>16+129</f>
        <v>145</v>
      </c>
      <c r="C54" s="14">
        <f>6+96</f>
        <v>102</v>
      </c>
      <c r="D54" s="10">
        <f t="shared" si="1"/>
        <v>247</v>
      </c>
      <c r="E54" s="16">
        <v>95</v>
      </c>
      <c r="F54" s="20">
        <f>0+4</f>
        <v>4</v>
      </c>
      <c r="G54" s="20">
        <f>0+10</f>
        <v>10</v>
      </c>
      <c r="H54" s="10">
        <f t="shared" si="0"/>
        <v>14</v>
      </c>
    </row>
    <row r="55" spans="1:8" x14ac:dyDescent="0.15">
      <c r="A55" s="4">
        <v>41</v>
      </c>
      <c r="B55" s="10">
        <f>11+113</f>
        <v>124</v>
      </c>
      <c r="C55" s="14">
        <f>3+94</f>
        <v>97</v>
      </c>
      <c r="D55" s="10">
        <f t="shared" si="1"/>
        <v>221</v>
      </c>
      <c r="E55" s="16">
        <v>96</v>
      </c>
      <c r="F55" s="20">
        <f>0+2</f>
        <v>2</v>
      </c>
      <c r="G55" s="20">
        <f>0+16</f>
        <v>16</v>
      </c>
      <c r="H55" s="10">
        <f t="shared" si="0"/>
        <v>18</v>
      </c>
    </row>
    <row r="56" spans="1:8" x14ac:dyDescent="0.15">
      <c r="A56" s="4">
        <v>42</v>
      </c>
      <c r="B56" s="10">
        <f>14+108</f>
        <v>122</v>
      </c>
      <c r="C56" s="14">
        <f>5+91</f>
        <v>96</v>
      </c>
      <c r="D56" s="10">
        <f t="shared" si="1"/>
        <v>218</v>
      </c>
      <c r="E56" s="16">
        <v>97</v>
      </c>
      <c r="F56" s="20">
        <f>0+1</f>
        <v>1</v>
      </c>
      <c r="G56" s="20">
        <f>0+7</f>
        <v>7</v>
      </c>
      <c r="H56" s="10">
        <f t="shared" si="0"/>
        <v>8</v>
      </c>
    </row>
    <row r="57" spans="1:8" x14ac:dyDescent="0.15">
      <c r="A57" s="4">
        <v>43</v>
      </c>
      <c r="B57" s="10">
        <f>12+109</f>
        <v>121</v>
      </c>
      <c r="C57" s="14">
        <f>4+111</f>
        <v>115</v>
      </c>
      <c r="D57" s="10">
        <f t="shared" si="1"/>
        <v>236</v>
      </c>
      <c r="E57" s="16">
        <v>98</v>
      </c>
      <c r="F57" s="20">
        <f>0+1</f>
        <v>1</v>
      </c>
      <c r="G57" s="20">
        <f>0+11</f>
        <v>11</v>
      </c>
      <c r="H57" s="10">
        <f t="shared" si="0"/>
        <v>12</v>
      </c>
    </row>
    <row r="58" spans="1:8" x14ac:dyDescent="0.15">
      <c r="A58" s="4">
        <v>44</v>
      </c>
      <c r="B58" s="10">
        <f>5+98</f>
        <v>103</v>
      </c>
      <c r="C58" s="14">
        <f>3+107</f>
        <v>110</v>
      </c>
      <c r="D58" s="10">
        <f t="shared" si="1"/>
        <v>213</v>
      </c>
      <c r="E58" s="16">
        <v>99</v>
      </c>
      <c r="F58" s="20">
        <f>0+1</f>
        <v>1</v>
      </c>
      <c r="G58" s="20">
        <f>0+2</f>
        <v>2</v>
      </c>
      <c r="H58" s="10">
        <f t="shared" si="0"/>
        <v>3</v>
      </c>
    </row>
    <row r="59" spans="1:8" x14ac:dyDescent="0.15">
      <c r="A59" s="5" t="s">
        <v>56</v>
      </c>
      <c r="B59" s="9">
        <f>SUM(B60:B64)</f>
        <v>687</v>
      </c>
      <c r="C59" s="13">
        <f>SUM(C60:C64)</f>
        <v>562</v>
      </c>
      <c r="D59" s="9">
        <f t="shared" si="1"/>
        <v>1249</v>
      </c>
      <c r="E59" s="17" t="s">
        <v>66</v>
      </c>
      <c r="F59" s="21">
        <f>SUM(F60)</f>
        <v>0</v>
      </c>
      <c r="G59" s="21">
        <f>SUM(G60)</f>
        <v>5</v>
      </c>
      <c r="H59" s="9">
        <f t="shared" si="0"/>
        <v>5</v>
      </c>
    </row>
    <row r="60" spans="1:8" x14ac:dyDescent="0.15">
      <c r="A60" s="4">
        <v>45</v>
      </c>
      <c r="B60" s="10">
        <f>7+134</f>
        <v>141</v>
      </c>
      <c r="C60" s="14">
        <f>3+120</f>
        <v>123</v>
      </c>
      <c r="D60" s="10">
        <f t="shared" si="1"/>
        <v>264</v>
      </c>
      <c r="E60" s="16"/>
      <c r="F60" s="20">
        <f>0+0</f>
        <v>0</v>
      </c>
      <c r="G60" s="20">
        <f>0+5</f>
        <v>5</v>
      </c>
      <c r="H60" s="10">
        <f t="shared" si="0"/>
        <v>5</v>
      </c>
    </row>
    <row r="61" spans="1:8" x14ac:dyDescent="0.15">
      <c r="A61" s="4">
        <v>46</v>
      </c>
      <c r="B61" s="10">
        <f>8+129</f>
        <v>137</v>
      </c>
      <c r="C61" s="14">
        <f>1+104</f>
        <v>105</v>
      </c>
      <c r="D61" s="10">
        <f t="shared" si="1"/>
        <v>242</v>
      </c>
      <c r="E61" s="16"/>
      <c r="F61" s="22"/>
      <c r="G61" s="20"/>
      <c r="H61" s="10"/>
    </row>
    <row r="62" spans="1:8" x14ac:dyDescent="0.15">
      <c r="A62" s="4">
        <v>47</v>
      </c>
      <c r="B62" s="10">
        <f>9+121</f>
        <v>130</v>
      </c>
      <c r="C62" s="14">
        <f>3+110</f>
        <v>113</v>
      </c>
      <c r="D62" s="10">
        <f t="shared" si="1"/>
        <v>243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f>13+135</f>
        <v>148</v>
      </c>
      <c r="C63" s="14">
        <f>1+116</f>
        <v>117</v>
      </c>
      <c r="D63" s="10">
        <f t="shared" si="1"/>
        <v>265</v>
      </c>
      <c r="E63" s="16" t="s">
        <v>67</v>
      </c>
      <c r="F63" s="22">
        <f>B5+B11+B17</f>
        <v>1020</v>
      </c>
      <c r="G63" s="20">
        <f>C5+C11+C17</f>
        <v>930</v>
      </c>
      <c r="H63" s="10">
        <f>+F63+G63</f>
        <v>1950</v>
      </c>
    </row>
    <row r="64" spans="1:8" x14ac:dyDescent="0.15">
      <c r="A64" s="4">
        <v>49</v>
      </c>
      <c r="B64" s="10">
        <f>7+124</f>
        <v>131</v>
      </c>
      <c r="C64" s="14">
        <f>0+104</f>
        <v>104</v>
      </c>
      <c r="D64" s="10">
        <f t="shared" si="1"/>
        <v>235</v>
      </c>
      <c r="E64" s="16" t="s">
        <v>58</v>
      </c>
      <c r="F64" s="22">
        <f>B23+B29+B35+B41+B47+B53+B59+B65+F5+F11</f>
        <v>4938</v>
      </c>
      <c r="G64" s="20">
        <f>C23+C29+C35+C41+C47+C53+C59+C65+G5+G11</f>
        <v>4202</v>
      </c>
      <c r="H64" s="10">
        <f>+F64+G64</f>
        <v>9140</v>
      </c>
    </row>
    <row r="65" spans="1:8" x14ac:dyDescent="0.15">
      <c r="A65" s="5" t="s">
        <v>57</v>
      </c>
      <c r="B65" s="9">
        <f>SUM(B66:B70)</f>
        <v>560</v>
      </c>
      <c r="C65" s="13">
        <f>SUM(C66:C70)</f>
        <v>440</v>
      </c>
      <c r="D65" s="9">
        <f t="shared" si="1"/>
        <v>1000</v>
      </c>
      <c r="E65" s="16" t="s">
        <v>68</v>
      </c>
      <c r="F65" s="22">
        <f>F17+F23+F29+F35+F41+F47+F53+F59</f>
        <v>1606</v>
      </c>
      <c r="G65" s="20">
        <f>G17+G23+G29+G35+G41+G47+G53+G59</f>
        <v>2127</v>
      </c>
      <c r="H65" s="10">
        <f>+F65+G65</f>
        <v>3733</v>
      </c>
    </row>
    <row r="66" spans="1:8" x14ac:dyDescent="0.15">
      <c r="A66" s="4">
        <v>50</v>
      </c>
      <c r="B66" s="10">
        <f>5+104</f>
        <v>109</v>
      </c>
      <c r="C66" s="14">
        <f>0+89</f>
        <v>89</v>
      </c>
      <c r="D66" s="10">
        <f t="shared" si="1"/>
        <v>198</v>
      </c>
      <c r="E66" s="16"/>
      <c r="F66" s="22"/>
      <c r="G66" s="20"/>
      <c r="H66" s="10"/>
    </row>
    <row r="67" spans="1:8" x14ac:dyDescent="0.15">
      <c r="A67" s="4">
        <v>51</v>
      </c>
      <c r="B67" s="10">
        <f>6+111</f>
        <v>117</v>
      </c>
      <c r="C67" s="14">
        <f>0+91</f>
        <v>91</v>
      </c>
      <c r="D67" s="10">
        <f t="shared" si="1"/>
        <v>208</v>
      </c>
      <c r="E67" s="16"/>
      <c r="F67" s="22"/>
      <c r="G67" s="20"/>
      <c r="H67" s="10"/>
    </row>
    <row r="68" spans="1:8" x14ac:dyDescent="0.15">
      <c r="A68" s="4">
        <v>52</v>
      </c>
      <c r="B68" s="10">
        <f>6+116</f>
        <v>122</v>
      </c>
      <c r="C68" s="14">
        <f>2+97</f>
        <v>99</v>
      </c>
      <c r="D68" s="10">
        <f t="shared" si="1"/>
        <v>221</v>
      </c>
      <c r="E68" s="16"/>
      <c r="F68" s="22"/>
      <c r="G68" s="20"/>
      <c r="H68" s="10"/>
    </row>
    <row r="69" spans="1:8" x14ac:dyDescent="0.15">
      <c r="A69" s="4">
        <v>53</v>
      </c>
      <c r="B69" s="10">
        <f>7+91</f>
        <v>98</v>
      </c>
      <c r="C69" s="14">
        <f>2+92</f>
        <v>94</v>
      </c>
      <c r="D69" s="10">
        <f t="shared" si="1"/>
        <v>192</v>
      </c>
      <c r="E69" s="16"/>
      <c r="F69" s="22"/>
      <c r="G69" s="20"/>
      <c r="H69" s="10"/>
    </row>
    <row r="70" spans="1:8" x14ac:dyDescent="0.15">
      <c r="A70" s="6">
        <v>54</v>
      </c>
      <c r="B70" s="11">
        <f>4+110</f>
        <v>114</v>
      </c>
      <c r="C70" s="15">
        <f>0+67</f>
        <v>67</v>
      </c>
      <c r="D70" s="11">
        <f>+B70+C70</f>
        <v>181</v>
      </c>
      <c r="E70" s="18"/>
      <c r="F70" s="15"/>
      <c r="G70" s="23"/>
      <c r="H70" s="11"/>
    </row>
  </sheetData>
  <phoneticPr fontId="3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workbookViewId="0">
      <selection activeCell="N7" sqref="N7"/>
    </sheetView>
  </sheetViews>
  <sheetFormatPr defaultRowHeight="13.5" x14ac:dyDescent="0.15"/>
  <sheetData>
    <row r="1" spans="1:8" x14ac:dyDescent="0.15">
      <c r="A1" s="24" t="s">
        <v>40</v>
      </c>
      <c r="B1" s="24"/>
      <c r="C1" s="24"/>
      <c r="D1" s="24" t="s">
        <v>0</v>
      </c>
      <c r="E1" s="24"/>
      <c r="F1" s="24"/>
      <c r="G1" s="24"/>
      <c r="H1" s="24"/>
    </row>
    <row r="2" spans="1:8" x14ac:dyDescent="0.15">
      <c r="A2" s="25" t="s">
        <v>51</v>
      </c>
      <c r="B2" s="24"/>
      <c r="C2" s="24"/>
      <c r="D2" s="24"/>
      <c r="E2" s="24"/>
      <c r="F2" s="24"/>
      <c r="G2" s="24"/>
      <c r="H2" s="24"/>
    </row>
    <row r="3" spans="1:8" x14ac:dyDescent="0.15">
      <c r="A3" s="3"/>
      <c r="B3" s="7" t="s">
        <v>7</v>
      </c>
      <c r="C3" s="12" t="s">
        <v>10</v>
      </c>
      <c r="D3" s="7" t="s">
        <v>4</v>
      </c>
      <c r="E3" s="7"/>
      <c r="F3" s="7" t="s">
        <v>7</v>
      </c>
      <c r="G3" s="12" t="s">
        <v>10</v>
      </c>
      <c r="H3" s="7" t="s">
        <v>4</v>
      </c>
    </row>
    <row r="4" spans="1:8" x14ac:dyDescent="0.15">
      <c r="A4" s="4" t="s">
        <v>1</v>
      </c>
      <c r="B4" s="8">
        <v>7804</v>
      </c>
      <c r="C4" s="8">
        <v>7474</v>
      </c>
      <c r="D4" s="8">
        <v>15278</v>
      </c>
      <c r="E4" s="16"/>
      <c r="F4" s="19"/>
      <c r="G4" s="19"/>
      <c r="H4" s="10"/>
    </row>
    <row r="5" spans="1:8" x14ac:dyDescent="0.15">
      <c r="A5" s="26" t="s">
        <v>70</v>
      </c>
      <c r="B5" s="27">
        <v>334</v>
      </c>
      <c r="C5" s="28">
        <v>293</v>
      </c>
      <c r="D5" s="27">
        <v>627</v>
      </c>
      <c r="E5" s="29" t="s">
        <v>30</v>
      </c>
      <c r="F5" s="27">
        <v>456</v>
      </c>
      <c r="G5" s="28">
        <v>442</v>
      </c>
      <c r="H5" s="27">
        <v>898</v>
      </c>
    </row>
    <row r="6" spans="1:8" x14ac:dyDescent="0.15">
      <c r="A6" s="4">
        <v>0</v>
      </c>
      <c r="B6" s="10">
        <v>69</v>
      </c>
      <c r="C6" s="14">
        <v>59</v>
      </c>
      <c r="D6" s="10">
        <v>128</v>
      </c>
      <c r="E6" s="16">
        <v>55</v>
      </c>
      <c r="F6" s="20">
        <v>112</v>
      </c>
      <c r="G6" s="20">
        <v>97</v>
      </c>
      <c r="H6" s="10">
        <v>209</v>
      </c>
    </row>
    <row r="7" spans="1:8" x14ac:dyDescent="0.15">
      <c r="A7" s="4">
        <v>1</v>
      </c>
      <c r="B7" s="10">
        <v>54</v>
      </c>
      <c r="C7" s="14">
        <v>62</v>
      </c>
      <c r="D7" s="10">
        <v>116</v>
      </c>
      <c r="E7" s="16">
        <v>56</v>
      </c>
      <c r="F7" s="20">
        <v>96</v>
      </c>
      <c r="G7" s="20">
        <v>85</v>
      </c>
      <c r="H7" s="10">
        <v>181</v>
      </c>
    </row>
    <row r="8" spans="1:8" x14ac:dyDescent="0.15">
      <c r="A8" s="4">
        <v>2</v>
      </c>
      <c r="B8" s="10">
        <v>66</v>
      </c>
      <c r="C8" s="14">
        <v>52</v>
      </c>
      <c r="D8" s="10">
        <v>118</v>
      </c>
      <c r="E8" s="16">
        <v>57</v>
      </c>
      <c r="F8" s="20">
        <v>100</v>
      </c>
      <c r="G8" s="20">
        <v>88</v>
      </c>
      <c r="H8" s="10">
        <v>188</v>
      </c>
    </row>
    <row r="9" spans="1:8" x14ac:dyDescent="0.15">
      <c r="A9" s="4">
        <v>3</v>
      </c>
      <c r="B9" s="10">
        <v>78</v>
      </c>
      <c r="C9" s="14">
        <v>51</v>
      </c>
      <c r="D9" s="10">
        <v>129</v>
      </c>
      <c r="E9" s="16">
        <v>58</v>
      </c>
      <c r="F9" s="20">
        <v>75</v>
      </c>
      <c r="G9" s="20">
        <v>88</v>
      </c>
      <c r="H9" s="10">
        <v>163</v>
      </c>
    </row>
    <row r="10" spans="1:8" x14ac:dyDescent="0.15">
      <c r="A10" s="4">
        <v>4</v>
      </c>
      <c r="B10" s="10">
        <v>67</v>
      </c>
      <c r="C10" s="14">
        <v>69</v>
      </c>
      <c r="D10" s="10">
        <v>136</v>
      </c>
      <c r="E10" s="16">
        <v>59</v>
      </c>
      <c r="F10" s="20">
        <v>73</v>
      </c>
      <c r="G10" s="20">
        <v>84</v>
      </c>
      <c r="H10" s="10">
        <v>157</v>
      </c>
    </row>
    <row r="11" spans="1:8" x14ac:dyDescent="0.15">
      <c r="A11" s="26" t="s">
        <v>71</v>
      </c>
      <c r="B11" s="27">
        <v>343</v>
      </c>
      <c r="C11" s="28">
        <v>354</v>
      </c>
      <c r="D11" s="27">
        <v>697</v>
      </c>
      <c r="E11" s="29" t="s">
        <v>80</v>
      </c>
      <c r="F11" s="27">
        <v>441</v>
      </c>
      <c r="G11" s="28">
        <v>416</v>
      </c>
      <c r="H11" s="27">
        <v>857</v>
      </c>
    </row>
    <row r="12" spans="1:8" x14ac:dyDescent="0.15">
      <c r="A12" s="4">
        <v>5</v>
      </c>
      <c r="B12" s="10">
        <v>72</v>
      </c>
      <c r="C12" s="14">
        <v>73</v>
      </c>
      <c r="D12" s="10">
        <v>145</v>
      </c>
      <c r="E12" s="16">
        <v>60</v>
      </c>
      <c r="F12" s="20">
        <v>87</v>
      </c>
      <c r="G12" s="20">
        <v>82</v>
      </c>
      <c r="H12" s="10">
        <v>169</v>
      </c>
    </row>
    <row r="13" spans="1:8" x14ac:dyDescent="0.15">
      <c r="A13" s="4">
        <v>6</v>
      </c>
      <c r="B13" s="10">
        <v>63</v>
      </c>
      <c r="C13" s="14">
        <v>61</v>
      </c>
      <c r="D13" s="10">
        <v>124</v>
      </c>
      <c r="E13" s="16">
        <v>61</v>
      </c>
      <c r="F13" s="20">
        <v>97</v>
      </c>
      <c r="G13" s="20">
        <v>74</v>
      </c>
      <c r="H13" s="10">
        <v>171</v>
      </c>
    </row>
    <row r="14" spans="1:8" x14ac:dyDescent="0.15">
      <c r="A14" s="4">
        <v>7</v>
      </c>
      <c r="B14" s="10">
        <v>70</v>
      </c>
      <c r="C14" s="14">
        <v>83</v>
      </c>
      <c r="D14" s="10">
        <v>153</v>
      </c>
      <c r="E14" s="16">
        <v>62</v>
      </c>
      <c r="F14" s="20">
        <v>105</v>
      </c>
      <c r="G14" s="20">
        <v>95</v>
      </c>
      <c r="H14" s="10">
        <v>200</v>
      </c>
    </row>
    <row r="15" spans="1:8" x14ac:dyDescent="0.15">
      <c r="A15" s="4">
        <v>8</v>
      </c>
      <c r="B15" s="10">
        <v>67</v>
      </c>
      <c r="C15" s="14">
        <v>68</v>
      </c>
      <c r="D15" s="10">
        <v>135</v>
      </c>
      <c r="E15" s="16">
        <v>63</v>
      </c>
      <c r="F15" s="20">
        <v>77</v>
      </c>
      <c r="G15" s="20">
        <v>83</v>
      </c>
      <c r="H15" s="10">
        <v>160</v>
      </c>
    </row>
    <row r="16" spans="1:8" x14ac:dyDescent="0.15">
      <c r="A16" s="4">
        <v>9</v>
      </c>
      <c r="B16" s="10">
        <v>71</v>
      </c>
      <c r="C16" s="14">
        <v>69</v>
      </c>
      <c r="D16" s="10">
        <v>140</v>
      </c>
      <c r="E16" s="16">
        <v>64</v>
      </c>
      <c r="F16" s="20">
        <v>75</v>
      </c>
      <c r="G16" s="20">
        <v>82</v>
      </c>
      <c r="H16" s="10">
        <v>157</v>
      </c>
    </row>
    <row r="17" spans="1:8" x14ac:dyDescent="0.15">
      <c r="A17" s="26" t="s">
        <v>72</v>
      </c>
      <c r="B17" s="27">
        <v>332</v>
      </c>
      <c r="C17" s="28">
        <v>310</v>
      </c>
      <c r="D17" s="27">
        <v>642</v>
      </c>
      <c r="E17" s="29" t="s">
        <v>81</v>
      </c>
      <c r="F17" s="27">
        <v>429</v>
      </c>
      <c r="G17" s="28">
        <v>462</v>
      </c>
      <c r="H17" s="27">
        <v>891</v>
      </c>
    </row>
    <row r="18" spans="1:8" x14ac:dyDescent="0.15">
      <c r="A18" s="4">
        <v>10</v>
      </c>
      <c r="B18" s="10">
        <v>74</v>
      </c>
      <c r="C18" s="14">
        <v>65</v>
      </c>
      <c r="D18" s="10">
        <v>139</v>
      </c>
      <c r="E18" s="16">
        <v>65</v>
      </c>
      <c r="F18" s="20">
        <v>80</v>
      </c>
      <c r="G18" s="20">
        <v>81</v>
      </c>
      <c r="H18" s="10">
        <v>161</v>
      </c>
    </row>
    <row r="19" spans="1:8" x14ac:dyDescent="0.15">
      <c r="A19" s="4">
        <v>11</v>
      </c>
      <c r="B19" s="10">
        <v>65</v>
      </c>
      <c r="C19" s="14">
        <v>54</v>
      </c>
      <c r="D19" s="10">
        <v>119</v>
      </c>
      <c r="E19" s="16">
        <v>66</v>
      </c>
      <c r="F19" s="20">
        <v>92</v>
      </c>
      <c r="G19" s="20">
        <v>96</v>
      </c>
      <c r="H19" s="10">
        <v>188</v>
      </c>
    </row>
    <row r="20" spans="1:8" x14ac:dyDescent="0.15">
      <c r="A20" s="4">
        <v>12</v>
      </c>
      <c r="B20" s="10">
        <v>73</v>
      </c>
      <c r="C20" s="14">
        <v>64</v>
      </c>
      <c r="D20" s="10">
        <v>137</v>
      </c>
      <c r="E20" s="16">
        <v>67</v>
      </c>
      <c r="F20" s="20">
        <v>83</v>
      </c>
      <c r="G20" s="20">
        <v>79</v>
      </c>
      <c r="H20" s="10">
        <v>162</v>
      </c>
    </row>
    <row r="21" spans="1:8" x14ac:dyDescent="0.15">
      <c r="A21" s="4">
        <v>13</v>
      </c>
      <c r="B21" s="10">
        <v>64</v>
      </c>
      <c r="C21" s="14">
        <v>69</v>
      </c>
      <c r="D21" s="10">
        <v>133</v>
      </c>
      <c r="E21" s="16">
        <v>68</v>
      </c>
      <c r="F21" s="20">
        <v>90</v>
      </c>
      <c r="G21" s="20">
        <v>108</v>
      </c>
      <c r="H21" s="10">
        <v>198</v>
      </c>
    </row>
    <row r="22" spans="1:8" x14ac:dyDescent="0.15">
      <c r="A22" s="4">
        <v>14</v>
      </c>
      <c r="B22" s="10">
        <v>56</v>
      </c>
      <c r="C22" s="14">
        <v>58</v>
      </c>
      <c r="D22" s="10">
        <v>114</v>
      </c>
      <c r="E22" s="16">
        <v>69</v>
      </c>
      <c r="F22" s="20">
        <v>84</v>
      </c>
      <c r="G22" s="20">
        <v>98</v>
      </c>
      <c r="H22" s="10">
        <v>182</v>
      </c>
    </row>
    <row r="23" spans="1:8" x14ac:dyDescent="0.15">
      <c r="A23" s="26" t="s">
        <v>73</v>
      </c>
      <c r="B23" s="27">
        <v>299</v>
      </c>
      <c r="C23" s="28">
        <v>287</v>
      </c>
      <c r="D23" s="27">
        <v>586</v>
      </c>
      <c r="E23" s="29" t="s">
        <v>82</v>
      </c>
      <c r="F23" s="27">
        <v>468</v>
      </c>
      <c r="G23" s="28">
        <v>533</v>
      </c>
      <c r="H23" s="27">
        <v>1001</v>
      </c>
    </row>
    <row r="24" spans="1:8" x14ac:dyDescent="0.15">
      <c r="A24" s="4">
        <v>15</v>
      </c>
      <c r="B24" s="10">
        <v>56</v>
      </c>
      <c r="C24" s="14">
        <v>61</v>
      </c>
      <c r="D24" s="10">
        <v>117</v>
      </c>
      <c r="E24" s="16">
        <v>70</v>
      </c>
      <c r="F24" s="20">
        <v>94</v>
      </c>
      <c r="G24" s="20">
        <v>132</v>
      </c>
      <c r="H24" s="10">
        <v>226</v>
      </c>
    </row>
    <row r="25" spans="1:8" x14ac:dyDescent="0.15">
      <c r="A25" s="4">
        <v>16</v>
      </c>
      <c r="B25" s="10">
        <v>55</v>
      </c>
      <c r="C25" s="14">
        <v>50</v>
      </c>
      <c r="D25" s="10">
        <v>105</v>
      </c>
      <c r="E25" s="16">
        <v>71</v>
      </c>
      <c r="F25" s="20">
        <v>121</v>
      </c>
      <c r="G25" s="20">
        <v>132</v>
      </c>
      <c r="H25" s="10">
        <v>253</v>
      </c>
    </row>
    <row r="26" spans="1:8" x14ac:dyDescent="0.15">
      <c r="A26" s="4">
        <v>17</v>
      </c>
      <c r="B26" s="10">
        <v>58</v>
      </c>
      <c r="C26" s="14">
        <v>62</v>
      </c>
      <c r="D26" s="10">
        <v>120</v>
      </c>
      <c r="E26" s="16">
        <v>72</v>
      </c>
      <c r="F26" s="20">
        <v>108</v>
      </c>
      <c r="G26" s="20">
        <v>99</v>
      </c>
      <c r="H26" s="10">
        <v>207</v>
      </c>
    </row>
    <row r="27" spans="1:8" x14ac:dyDescent="0.15">
      <c r="A27" s="4">
        <v>18</v>
      </c>
      <c r="B27" s="10">
        <v>60</v>
      </c>
      <c r="C27" s="14">
        <v>64</v>
      </c>
      <c r="D27" s="10">
        <v>124</v>
      </c>
      <c r="E27" s="16">
        <v>73</v>
      </c>
      <c r="F27" s="20">
        <v>88</v>
      </c>
      <c r="G27" s="20">
        <v>92</v>
      </c>
      <c r="H27" s="10">
        <v>180</v>
      </c>
    </row>
    <row r="28" spans="1:8" x14ac:dyDescent="0.15">
      <c r="A28" s="4">
        <v>19</v>
      </c>
      <c r="B28" s="10">
        <v>70</v>
      </c>
      <c r="C28" s="14">
        <v>50</v>
      </c>
      <c r="D28" s="10">
        <v>120</v>
      </c>
      <c r="E28" s="16">
        <v>74</v>
      </c>
      <c r="F28" s="20">
        <v>57</v>
      </c>
      <c r="G28" s="20">
        <v>78</v>
      </c>
      <c r="H28" s="10">
        <v>135</v>
      </c>
    </row>
    <row r="29" spans="1:8" x14ac:dyDescent="0.15">
      <c r="A29" s="26" t="s">
        <v>74</v>
      </c>
      <c r="B29" s="27">
        <v>437</v>
      </c>
      <c r="C29" s="28">
        <v>317</v>
      </c>
      <c r="D29" s="27">
        <v>754</v>
      </c>
      <c r="E29" s="29" t="s">
        <v>83</v>
      </c>
      <c r="F29" s="27">
        <v>295</v>
      </c>
      <c r="G29" s="28">
        <v>388</v>
      </c>
      <c r="H29" s="27">
        <v>683</v>
      </c>
    </row>
    <row r="30" spans="1:8" x14ac:dyDescent="0.15">
      <c r="A30" s="4">
        <v>20</v>
      </c>
      <c r="B30" s="10">
        <v>79</v>
      </c>
      <c r="C30" s="14">
        <v>47</v>
      </c>
      <c r="D30" s="10">
        <v>126</v>
      </c>
      <c r="E30" s="16">
        <v>75</v>
      </c>
      <c r="F30" s="20">
        <v>56</v>
      </c>
      <c r="G30" s="20">
        <v>70</v>
      </c>
      <c r="H30" s="10">
        <v>126</v>
      </c>
    </row>
    <row r="31" spans="1:8" x14ac:dyDescent="0.15">
      <c r="A31" s="4">
        <v>21</v>
      </c>
      <c r="B31" s="10">
        <v>72</v>
      </c>
      <c r="C31" s="14">
        <v>51</v>
      </c>
      <c r="D31" s="10">
        <v>123</v>
      </c>
      <c r="E31" s="16">
        <v>76</v>
      </c>
      <c r="F31" s="20">
        <v>58</v>
      </c>
      <c r="G31" s="20">
        <v>84</v>
      </c>
      <c r="H31" s="10">
        <v>142</v>
      </c>
    </row>
    <row r="32" spans="1:8" x14ac:dyDescent="0.15">
      <c r="A32" s="4">
        <v>22</v>
      </c>
      <c r="B32" s="10">
        <v>80</v>
      </c>
      <c r="C32" s="14">
        <v>54</v>
      </c>
      <c r="D32" s="10">
        <v>134</v>
      </c>
      <c r="E32" s="16">
        <v>77</v>
      </c>
      <c r="F32" s="20">
        <v>59</v>
      </c>
      <c r="G32" s="20">
        <v>73</v>
      </c>
      <c r="H32" s="10">
        <v>132</v>
      </c>
    </row>
    <row r="33" spans="1:8" x14ac:dyDescent="0.15">
      <c r="A33" s="4">
        <v>23</v>
      </c>
      <c r="B33" s="10">
        <v>95</v>
      </c>
      <c r="C33" s="14">
        <v>87</v>
      </c>
      <c r="D33" s="10">
        <v>182</v>
      </c>
      <c r="E33" s="16">
        <v>78</v>
      </c>
      <c r="F33" s="20">
        <v>60</v>
      </c>
      <c r="G33" s="20">
        <v>78</v>
      </c>
      <c r="H33" s="10">
        <v>138</v>
      </c>
    </row>
    <row r="34" spans="1:8" x14ac:dyDescent="0.15">
      <c r="A34" s="4">
        <v>24</v>
      </c>
      <c r="B34" s="10">
        <v>111</v>
      </c>
      <c r="C34" s="14">
        <v>78</v>
      </c>
      <c r="D34" s="10">
        <v>189</v>
      </c>
      <c r="E34" s="16">
        <v>79</v>
      </c>
      <c r="F34" s="20">
        <v>62</v>
      </c>
      <c r="G34" s="20">
        <v>83</v>
      </c>
      <c r="H34" s="10">
        <v>145</v>
      </c>
    </row>
    <row r="35" spans="1:8" x14ac:dyDescent="0.15">
      <c r="A35" s="26" t="s">
        <v>75</v>
      </c>
      <c r="B35" s="27">
        <v>538</v>
      </c>
      <c r="C35" s="28">
        <v>420</v>
      </c>
      <c r="D35" s="27">
        <v>958</v>
      </c>
      <c r="E35" s="29" t="s">
        <v>84</v>
      </c>
      <c r="F35" s="28">
        <v>219</v>
      </c>
      <c r="G35" s="28">
        <v>340</v>
      </c>
      <c r="H35" s="27">
        <v>559</v>
      </c>
    </row>
    <row r="36" spans="1:8" x14ac:dyDescent="0.15">
      <c r="A36" s="4">
        <v>25</v>
      </c>
      <c r="B36" s="10">
        <v>102</v>
      </c>
      <c r="C36" s="14">
        <v>77</v>
      </c>
      <c r="D36" s="10">
        <v>179</v>
      </c>
      <c r="E36" s="16">
        <v>80</v>
      </c>
      <c r="F36" s="20">
        <v>55</v>
      </c>
      <c r="G36" s="20">
        <v>80</v>
      </c>
      <c r="H36" s="10">
        <v>135</v>
      </c>
    </row>
    <row r="37" spans="1:8" x14ac:dyDescent="0.15">
      <c r="A37" s="4">
        <v>26</v>
      </c>
      <c r="B37" s="10">
        <v>111</v>
      </c>
      <c r="C37" s="14">
        <v>82</v>
      </c>
      <c r="D37" s="10">
        <v>193</v>
      </c>
      <c r="E37" s="16">
        <v>81</v>
      </c>
      <c r="F37" s="20">
        <v>39</v>
      </c>
      <c r="G37" s="20">
        <v>77</v>
      </c>
      <c r="H37" s="10">
        <v>116</v>
      </c>
    </row>
    <row r="38" spans="1:8" x14ac:dyDescent="0.15">
      <c r="A38" s="4">
        <v>27</v>
      </c>
      <c r="B38" s="10">
        <v>111</v>
      </c>
      <c r="C38" s="14">
        <v>89</v>
      </c>
      <c r="D38" s="10">
        <v>200</v>
      </c>
      <c r="E38" s="16">
        <v>82</v>
      </c>
      <c r="F38" s="20">
        <v>47</v>
      </c>
      <c r="G38" s="20">
        <v>62</v>
      </c>
      <c r="H38" s="10">
        <v>109</v>
      </c>
    </row>
    <row r="39" spans="1:8" x14ac:dyDescent="0.15">
      <c r="A39" s="4">
        <v>28</v>
      </c>
      <c r="B39" s="10">
        <v>108</v>
      </c>
      <c r="C39" s="14">
        <v>86</v>
      </c>
      <c r="D39" s="10">
        <v>194</v>
      </c>
      <c r="E39" s="16">
        <v>83</v>
      </c>
      <c r="F39" s="20">
        <v>46</v>
      </c>
      <c r="G39" s="20">
        <v>64</v>
      </c>
      <c r="H39" s="10">
        <v>110</v>
      </c>
    </row>
    <row r="40" spans="1:8" x14ac:dyDescent="0.15">
      <c r="A40" s="4">
        <v>29</v>
      </c>
      <c r="B40" s="10">
        <v>106</v>
      </c>
      <c r="C40" s="14">
        <v>86</v>
      </c>
      <c r="D40" s="10">
        <v>192</v>
      </c>
      <c r="E40" s="16">
        <v>84</v>
      </c>
      <c r="F40" s="20">
        <v>32</v>
      </c>
      <c r="G40" s="20">
        <v>57</v>
      </c>
      <c r="H40" s="10">
        <v>89</v>
      </c>
    </row>
    <row r="41" spans="1:8" x14ac:dyDescent="0.15">
      <c r="A41" s="26" t="s">
        <v>36</v>
      </c>
      <c r="B41" s="27">
        <v>552</v>
      </c>
      <c r="C41" s="28">
        <v>454</v>
      </c>
      <c r="D41" s="27">
        <v>1006</v>
      </c>
      <c r="E41" s="29" t="s">
        <v>85</v>
      </c>
      <c r="F41" s="27">
        <v>145</v>
      </c>
      <c r="G41" s="28">
        <v>230</v>
      </c>
      <c r="H41" s="27">
        <v>375</v>
      </c>
    </row>
    <row r="42" spans="1:8" x14ac:dyDescent="0.15">
      <c r="A42" s="4">
        <v>30</v>
      </c>
      <c r="B42" s="10">
        <v>106</v>
      </c>
      <c r="C42" s="14">
        <v>98</v>
      </c>
      <c r="D42" s="10">
        <v>204</v>
      </c>
      <c r="E42" s="16">
        <v>85</v>
      </c>
      <c r="F42" s="20">
        <v>46</v>
      </c>
      <c r="G42" s="20">
        <v>57</v>
      </c>
      <c r="H42" s="10">
        <v>103</v>
      </c>
    </row>
    <row r="43" spans="1:8" x14ac:dyDescent="0.15">
      <c r="A43" s="4">
        <v>31</v>
      </c>
      <c r="B43" s="10">
        <v>127</v>
      </c>
      <c r="C43" s="14">
        <v>78</v>
      </c>
      <c r="D43" s="10">
        <v>205</v>
      </c>
      <c r="E43" s="16">
        <v>86</v>
      </c>
      <c r="F43" s="20">
        <v>32</v>
      </c>
      <c r="G43" s="20">
        <v>56</v>
      </c>
      <c r="H43" s="10">
        <v>88</v>
      </c>
    </row>
    <row r="44" spans="1:8" x14ac:dyDescent="0.15">
      <c r="A44" s="4">
        <v>32</v>
      </c>
      <c r="B44" s="10">
        <v>109</v>
      </c>
      <c r="C44" s="14">
        <v>95</v>
      </c>
      <c r="D44" s="10">
        <v>204</v>
      </c>
      <c r="E44" s="16">
        <v>87</v>
      </c>
      <c r="F44" s="20">
        <v>29</v>
      </c>
      <c r="G44" s="20">
        <v>40</v>
      </c>
      <c r="H44" s="10">
        <v>69</v>
      </c>
    </row>
    <row r="45" spans="1:8" x14ac:dyDescent="0.15">
      <c r="A45" s="4">
        <v>33</v>
      </c>
      <c r="B45" s="10">
        <v>101</v>
      </c>
      <c r="C45" s="14">
        <v>83</v>
      </c>
      <c r="D45" s="10">
        <v>184</v>
      </c>
      <c r="E45" s="16">
        <v>88</v>
      </c>
      <c r="F45" s="20">
        <v>21</v>
      </c>
      <c r="G45" s="20">
        <v>43</v>
      </c>
      <c r="H45" s="10">
        <v>64</v>
      </c>
    </row>
    <row r="46" spans="1:8" x14ac:dyDescent="0.15">
      <c r="A46" s="4">
        <v>34</v>
      </c>
      <c r="B46" s="10">
        <v>109</v>
      </c>
      <c r="C46" s="14">
        <v>100</v>
      </c>
      <c r="D46" s="10">
        <v>209</v>
      </c>
      <c r="E46" s="16">
        <v>89</v>
      </c>
      <c r="F46" s="20">
        <v>17</v>
      </c>
      <c r="G46" s="20">
        <v>34</v>
      </c>
      <c r="H46" s="10">
        <v>51</v>
      </c>
    </row>
    <row r="47" spans="1:8" x14ac:dyDescent="0.15">
      <c r="A47" s="26" t="s">
        <v>76</v>
      </c>
      <c r="B47" s="27">
        <v>601</v>
      </c>
      <c r="C47" s="28">
        <v>522</v>
      </c>
      <c r="D47" s="27">
        <v>1123</v>
      </c>
      <c r="E47" s="29" t="s">
        <v>86</v>
      </c>
      <c r="F47" s="27">
        <v>53</v>
      </c>
      <c r="G47" s="28">
        <v>135</v>
      </c>
      <c r="H47" s="27">
        <v>188</v>
      </c>
    </row>
    <row r="48" spans="1:8" x14ac:dyDescent="0.15">
      <c r="A48" s="4">
        <v>35</v>
      </c>
      <c r="B48" s="10">
        <v>110</v>
      </c>
      <c r="C48" s="14">
        <v>103</v>
      </c>
      <c r="D48" s="10">
        <v>213</v>
      </c>
      <c r="E48" s="16">
        <v>90</v>
      </c>
      <c r="F48" s="20">
        <v>16</v>
      </c>
      <c r="G48" s="20">
        <v>40</v>
      </c>
      <c r="H48" s="10">
        <v>56</v>
      </c>
    </row>
    <row r="49" spans="1:8" x14ac:dyDescent="0.15">
      <c r="A49" s="4">
        <v>36</v>
      </c>
      <c r="B49" s="10">
        <v>116</v>
      </c>
      <c r="C49" s="14">
        <v>107</v>
      </c>
      <c r="D49" s="10">
        <v>223</v>
      </c>
      <c r="E49" s="16">
        <v>91</v>
      </c>
      <c r="F49" s="20">
        <v>10</v>
      </c>
      <c r="G49" s="20">
        <v>38</v>
      </c>
      <c r="H49" s="10">
        <v>48</v>
      </c>
    </row>
    <row r="50" spans="1:8" x14ac:dyDescent="0.15">
      <c r="A50" s="4">
        <v>37</v>
      </c>
      <c r="B50" s="10">
        <v>114</v>
      </c>
      <c r="C50" s="14">
        <v>120</v>
      </c>
      <c r="D50" s="10">
        <v>234</v>
      </c>
      <c r="E50" s="16">
        <v>92</v>
      </c>
      <c r="F50" s="20">
        <v>12</v>
      </c>
      <c r="G50" s="20">
        <v>25</v>
      </c>
      <c r="H50" s="10">
        <v>37</v>
      </c>
    </row>
    <row r="51" spans="1:8" x14ac:dyDescent="0.15">
      <c r="A51" s="4">
        <v>38</v>
      </c>
      <c r="B51" s="10">
        <v>127</v>
      </c>
      <c r="C51" s="14">
        <v>94</v>
      </c>
      <c r="D51" s="10">
        <v>221</v>
      </c>
      <c r="E51" s="16">
        <v>93</v>
      </c>
      <c r="F51" s="20">
        <v>9</v>
      </c>
      <c r="G51" s="20">
        <v>16</v>
      </c>
      <c r="H51" s="10">
        <v>25</v>
      </c>
    </row>
    <row r="52" spans="1:8" x14ac:dyDescent="0.15">
      <c r="A52" s="4">
        <v>39</v>
      </c>
      <c r="B52" s="10">
        <v>134</v>
      </c>
      <c r="C52" s="14">
        <v>98</v>
      </c>
      <c r="D52" s="10">
        <v>232</v>
      </c>
      <c r="E52" s="16">
        <v>94</v>
      </c>
      <c r="F52" s="20">
        <v>6</v>
      </c>
      <c r="G52" s="20">
        <v>16</v>
      </c>
      <c r="H52" s="10">
        <v>22</v>
      </c>
    </row>
    <row r="53" spans="1:8" x14ac:dyDescent="0.15">
      <c r="A53" s="26" t="s">
        <v>77</v>
      </c>
      <c r="B53" s="27">
        <v>624</v>
      </c>
      <c r="C53" s="28">
        <v>548</v>
      </c>
      <c r="D53" s="27">
        <v>1172</v>
      </c>
      <c r="E53" s="29" t="s">
        <v>87</v>
      </c>
      <c r="F53" s="27">
        <v>9</v>
      </c>
      <c r="G53" s="28">
        <v>49</v>
      </c>
      <c r="H53" s="27">
        <v>58</v>
      </c>
    </row>
    <row r="54" spans="1:8" x14ac:dyDescent="0.15">
      <c r="A54" s="4">
        <v>40</v>
      </c>
      <c r="B54" s="10">
        <v>123</v>
      </c>
      <c r="C54" s="14">
        <v>102</v>
      </c>
      <c r="D54" s="10">
        <v>225</v>
      </c>
      <c r="E54" s="16">
        <v>95</v>
      </c>
      <c r="F54" s="20">
        <v>4</v>
      </c>
      <c r="G54" s="20">
        <v>18</v>
      </c>
      <c r="H54" s="10">
        <v>22</v>
      </c>
    </row>
    <row r="55" spans="1:8" x14ac:dyDescent="0.15">
      <c r="A55" s="4">
        <v>41</v>
      </c>
      <c r="B55" s="10">
        <v>130</v>
      </c>
      <c r="C55" s="14">
        <v>101</v>
      </c>
      <c r="D55" s="10">
        <v>231</v>
      </c>
      <c r="E55" s="16">
        <v>96</v>
      </c>
      <c r="F55" s="20">
        <v>2</v>
      </c>
      <c r="G55" s="20">
        <v>10</v>
      </c>
      <c r="H55" s="10">
        <v>12</v>
      </c>
    </row>
    <row r="56" spans="1:8" x14ac:dyDescent="0.15">
      <c r="A56" s="4">
        <v>42</v>
      </c>
      <c r="B56" s="10">
        <v>117</v>
      </c>
      <c r="C56" s="14">
        <v>116</v>
      </c>
      <c r="D56" s="10">
        <v>233</v>
      </c>
      <c r="E56" s="16">
        <v>97</v>
      </c>
      <c r="F56" s="20">
        <v>2</v>
      </c>
      <c r="G56" s="20">
        <v>14</v>
      </c>
      <c r="H56" s="10">
        <v>16</v>
      </c>
    </row>
    <row r="57" spans="1:8" x14ac:dyDescent="0.15">
      <c r="A57" s="4">
        <v>43</v>
      </c>
      <c r="B57" s="10">
        <v>114</v>
      </c>
      <c r="C57" s="14">
        <v>110</v>
      </c>
      <c r="D57" s="10">
        <v>224</v>
      </c>
      <c r="E57" s="16">
        <v>98</v>
      </c>
      <c r="F57" s="20">
        <v>1</v>
      </c>
      <c r="G57" s="20">
        <v>3</v>
      </c>
      <c r="H57" s="10">
        <v>4</v>
      </c>
    </row>
    <row r="58" spans="1:8" x14ac:dyDescent="0.15">
      <c r="A58" s="4">
        <v>44</v>
      </c>
      <c r="B58" s="10">
        <v>140</v>
      </c>
      <c r="C58" s="14">
        <v>119</v>
      </c>
      <c r="D58" s="10">
        <v>259</v>
      </c>
      <c r="E58" s="16">
        <v>99</v>
      </c>
      <c r="F58" s="20">
        <v>0</v>
      </c>
      <c r="G58" s="20">
        <v>4</v>
      </c>
      <c r="H58" s="10">
        <v>4</v>
      </c>
    </row>
    <row r="59" spans="1:8" x14ac:dyDescent="0.15">
      <c r="A59" s="26" t="s">
        <v>78</v>
      </c>
      <c r="B59" s="27">
        <v>680</v>
      </c>
      <c r="C59" s="28">
        <v>537</v>
      </c>
      <c r="D59" s="27">
        <v>1217</v>
      </c>
      <c r="E59" s="29" t="s">
        <v>88</v>
      </c>
      <c r="F59" s="30">
        <v>0</v>
      </c>
      <c r="G59" s="30">
        <v>4</v>
      </c>
      <c r="H59" s="27">
        <v>4</v>
      </c>
    </row>
    <row r="60" spans="1:8" x14ac:dyDescent="0.15">
      <c r="A60" s="4">
        <v>45</v>
      </c>
      <c r="B60" s="10">
        <v>143</v>
      </c>
      <c r="C60" s="14">
        <v>108</v>
      </c>
      <c r="D60" s="10">
        <v>251</v>
      </c>
      <c r="E60" s="16"/>
      <c r="F60" s="20">
        <v>0</v>
      </c>
      <c r="G60" s="20">
        <v>4</v>
      </c>
      <c r="H60" s="10"/>
    </row>
    <row r="61" spans="1:8" x14ac:dyDescent="0.15">
      <c r="A61" s="4">
        <v>46</v>
      </c>
      <c r="B61" s="10">
        <v>141</v>
      </c>
      <c r="C61" s="14">
        <v>109</v>
      </c>
      <c r="D61" s="10">
        <v>250</v>
      </c>
      <c r="E61" s="16"/>
      <c r="F61" s="14"/>
      <c r="G61" s="20"/>
      <c r="H61" s="10"/>
    </row>
    <row r="62" spans="1:8" x14ac:dyDescent="0.15">
      <c r="A62" s="4">
        <v>47</v>
      </c>
      <c r="B62" s="10">
        <v>144</v>
      </c>
      <c r="C62" s="14">
        <v>120</v>
      </c>
      <c r="D62" s="10">
        <v>264</v>
      </c>
      <c r="E62" s="16" t="s">
        <v>44</v>
      </c>
      <c r="F62" s="14"/>
      <c r="G62" s="20"/>
      <c r="H62" s="10"/>
    </row>
    <row r="63" spans="1:8" x14ac:dyDescent="0.15">
      <c r="A63" s="4">
        <v>48</v>
      </c>
      <c r="B63" s="10">
        <v>137</v>
      </c>
      <c r="C63" s="14">
        <v>109</v>
      </c>
      <c r="D63" s="10">
        <v>246</v>
      </c>
      <c r="E63" s="16" t="s">
        <v>89</v>
      </c>
      <c r="F63" s="14">
        <v>1009</v>
      </c>
      <c r="G63" s="20">
        <v>957</v>
      </c>
      <c r="H63" s="10">
        <v>1966</v>
      </c>
    </row>
    <row r="64" spans="1:8" x14ac:dyDescent="0.15">
      <c r="A64" s="4">
        <v>49</v>
      </c>
      <c r="B64" s="10">
        <v>115</v>
      </c>
      <c r="C64" s="14">
        <v>91</v>
      </c>
      <c r="D64" s="10">
        <v>206</v>
      </c>
      <c r="E64" s="16" t="s">
        <v>90</v>
      </c>
      <c r="F64" s="14">
        <v>5177</v>
      </c>
      <c r="G64" s="20">
        <v>4376</v>
      </c>
      <c r="H64" s="10">
        <v>9553</v>
      </c>
    </row>
    <row r="65" spans="1:8" x14ac:dyDescent="0.15">
      <c r="A65" s="26" t="s">
        <v>79</v>
      </c>
      <c r="B65" s="27">
        <v>549</v>
      </c>
      <c r="C65" s="28">
        <v>433</v>
      </c>
      <c r="D65" s="27">
        <v>982</v>
      </c>
      <c r="E65" s="16" t="s">
        <v>91</v>
      </c>
      <c r="F65" s="14">
        <v>1618</v>
      </c>
      <c r="G65" s="20">
        <v>2141</v>
      </c>
      <c r="H65" s="10">
        <v>3759</v>
      </c>
    </row>
    <row r="66" spans="1:8" x14ac:dyDescent="0.15">
      <c r="A66" s="4">
        <v>50</v>
      </c>
      <c r="B66" s="10">
        <v>115</v>
      </c>
      <c r="C66" s="14">
        <v>91</v>
      </c>
      <c r="D66" s="10">
        <v>206</v>
      </c>
      <c r="E66" s="16"/>
      <c r="F66" s="14"/>
      <c r="G66" s="20"/>
      <c r="H66" s="10"/>
    </row>
    <row r="67" spans="1:8" x14ac:dyDescent="0.15">
      <c r="A67" s="4">
        <v>51</v>
      </c>
      <c r="B67" s="10">
        <v>132</v>
      </c>
      <c r="C67" s="14">
        <v>104</v>
      </c>
      <c r="D67" s="10">
        <v>236</v>
      </c>
      <c r="E67" s="16"/>
      <c r="F67" s="14"/>
      <c r="G67" s="20"/>
      <c r="H67" s="10"/>
    </row>
    <row r="68" spans="1:8" x14ac:dyDescent="0.15">
      <c r="A68" s="4">
        <v>52</v>
      </c>
      <c r="B68" s="10">
        <v>95</v>
      </c>
      <c r="C68" s="14">
        <v>97</v>
      </c>
      <c r="D68" s="10">
        <v>192</v>
      </c>
      <c r="E68" s="16"/>
      <c r="F68" s="14"/>
      <c r="G68" s="20"/>
      <c r="H68" s="10"/>
    </row>
    <row r="69" spans="1:8" x14ac:dyDescent="0.15">
      <c r="A69" s="4">
        <v>53</v>
      </c>
      <c r="B69" s="10">
        <v>115</v>
      </c>
      <c r="C69" s="14">
        <v>65</v>
      </c>
      <c r="D69" s="10">
        <v>180</v>
      </c>
      <c r="E69" s="16"/>
      <c r="F69" s="14"/>
      <c r="G69" s="20"/>
      <c r="H69" s="10"/>
    </row>
    <row r="70" spans="1:8" x14ac:dyDescent="0.15">
      <c r="A70" s="6">
        <v>54</v>
      </c>
      <c r="B70" s="11">
        <v>92</v>
      </c>
      <c r="C70" s="15">
        <v>76</v>
      </c>
      <c r="D70" s="11">
        <v>168</v>
      </c>
      <c r="E70" s="18"/>
      <c r="F70" s="15"/>
      <c r="G70" s="23"/>
      <c r="H70" s="11"/>
    </row>
  </sheetData>
  <phoneticPr fontId="4" type="Hiragana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0"/>
  <sheetViews>
    <sheetView workbookViewId="0">
      <selection activeCell="M21" sqref="M21"/>
    </sheetView>
  </sheetViews>
  <sheetFormatPr defaultRowHeight="13.5" x14ac:dyDescent="0.15"/>
  <sheetData>
    <row r="1" spans="1:8" x14ac:dyDescent="0.15">
      <c r="A1" s="1" t="s">
        <v>39</v>
      </c>
      <c r="B1" s="1"/>
      <c r="C1" s="1"/>
      <c r="D1" s="1" t="s">
        <v>0</v>
      </c>
      <c r="E1" s="1"/>
      <c r="F1" s="1"/>
      <c r="G1" s="1"/>
      <c r="H1" s="1"/>
    </row>
    <row r="2" spans="1:8" x14ac:dyDescent="0.15">
      <c r="A2" s="2" t="s">
        <v>12</v>
      </c>
      <c r="B2" s="1"/>
      <c r="C2" s="1"/>
      <c r="D2" s="1"/>
      <c r="E2" s="1"/>
      <c r="F2" s="1"/>
      <c r="G2" s="1"/>
      <c r="H2" s="1"/>
    </row>
    <row r="3" spans="1:8" x14ac:dyDescent="0.15">
      <c r="A3" s="3"/>
      <c r="B3" s="7" t="s">
        <v>6</v>
      </c>
      <c r="C3" s="12" t="s">
        <v>9</v>
      </c>
      <c r="D3" s="7" t="s">
        <v>3</v>
      </c>
      <c r="E3" s="7"/>
      <c r="F3" s="7" t="s">
        <v>6</v>
      </c>
      <c r="G3" s="12" t="s">
        <v>9</v>
      </c>
      <c r="H3" s="7" t="s">
        <v>3</v>
      </c>
    </row>
    <row r="4" spans="1:8" x14ac:dyDescent="0.15">
      <c r="A4" s="4" t="s">
        <v>1</v>
      </c>
      <c r="B4" s="8">
        <f>SUM(F63:F65)</f>
        <v>7675</v>
      </c>
      <c r="C4" s="8">
        <f>SUM(G63:G65)</f>
        <v>7435</v>
      </c>
      <c r="D4" s="8">
        <f>SUM(H63:H65)</f>
        <v>15110</v>
      </c>
      <c r="E4" s="16"/>
      <c r="F4" s="19"/>
      <c r="G4" s="19"/>
      <c r="H4" s="10"/>
    </row>
    <row r="5" spans="1:8" x14ac:dyDescent="0.15">
      <c r="A5" s="5" t="s">
        <v>2</v>
      </c>
      <c r="B5" s="9">
        <f>SUM(B6:B10)</f>
        <v>349</v>
      </c>
      <c r="C5" s="13">
        <f>SUM(C6:C10)</f>
        <v>315</v>
      </c>
      <c r="D5" s="9">
        <f>SUM(D6:D10)</f>
        <v>664</v>
      </c>
      <c r="E5" s="17" t="s">
        <v>60</v>
      </c>
      <c r="F5" s="9">
        <f>SUM(F6:F10)</f>
        <v>449</v>
      </c>
      <c r="G5" s="13">
        <f>SUM(G6:G10)</f>
        <v>430</v>
      </c>
      <c r="H5" s="9">
        <f t="shared" ref="H5:H59" si="0">+F5+G5</f>
        <v>879</v>
      </c>
    </row>
    <row r="6" spans="1:8" x14ac:dyDescent="0.15">
      <c r="A6" s="4">
        <v>0</v>
      </c>
      <c r="B6" s="10">
        <v>51</v>
      </c>
      <c r="C6" s="14">
        <f>64+3</f>
        <v>67</v>
      </c>
      <c r="D6" s="10">
        <f t="shared" ref="D6:D69" si="1">+B6+C6</f>
        <v>118</v>
      </c>
      <c r="E6" s="16">
        <v>55</v>
      </c>
      <c r="F6" s="20">
        <f>3+99</f>
        <v>102</v>
      </c>
      <c r="G6" s="20">
        <f>2+84</f>
        <v>86</v>
      </c>
      <c r="H6" s="10">
        <f t="shared" si="0"/>
        <v>188</v>
      </c>
    </row>
    <row r="7" spans="1:8" x14ac:dyDescent="0.15">
      <c r="A7" s="4">
        <v>1</v>
      </c>
      <c r="B7" s="10">
        <v>71</v>
      </c>
      <c r="C7" s="14">
        <f>2+53</f>
        <v>55</v>
      </c>
      <c r="D7" s="10">
        <f t="shared" si="1"/>
        <v>126</v>
      </c>
      <c r="E7" s="16">
        <v>56</v>
      </c>
      <c r="F7" s="20">
        <f>1+95</f>
        <v>96</v>
      </c>
      <c r="G7" s="20">
        <f>86</f>
        <v>86</v>
      </c>
      <c r="H7" s="10">
        <f t="shared" si="0"/>
        <v>182</v>
      </c>
    </row>
    <row r="8" spans="1:8" x14ac:dyDescent="0.15">
      <c r="A8" s="4">
        <v>2</v>
      </c>
      <c r="B8" s="10">
        <v>79</v>
      </c>
      <c r="C8" s="14">
        <f>1+45</f>
        <v>46</v>
      </c>
      <c r="D8" s="10">
        <f t="shared" si="1"/>
        <v>125</v>
      </c>
      <c r="E8" s="16">
        <v>57</v>
      </c>
      <c r="F8" s="20">
        <f>1+81</f>
        <v>82</v>
      </c>
      <c r="G8" s="20">
        <f>87</f>
        <v>87</v>
      </c>
      <c r="H8" s="10">
        <f t="shared" si="0"/>
        <v>169</v>
      </c>
    </row>
    <row r="9" spans="1:8" x14ac:dyDescent="0.15">
      <c r="A9" s="4">
        <v>3</v>
      </c>
      <c r="B9" s="10">
        <v>71</v>
      </c>
      <c r="C9" s="14">
        <f>3+66</f>
        <v>69</v>
      </c>
      <c r="D9" s="10">
        <f t="shared" si="1"/>
        <v>140</v>
      </c>
      <c r="E9" s="16">
        <v>58</v>
      </c>
      <c r="F9" s="20">
        <f>1+75</f>
        <v>76</v>
      </c>
      <c r="G9" s="20">
        <f>86</f>
        <v>86</v>
      </c>
      <c r="H9" s="10">
        <f t="shared" si="0"/>
        <v>162</v>
      </c>
    </row>
    <row r="10" spans="1:8" x14ac:dyDescent="0.15">
      <c r="A10" s="4">
        <v>4</v>
      </c>
      <c r="B10" s="10">
        <v>77</v>
      </c>
      <c r="C10" s="14">
        <f>2+76</f>
        <v>78</v>
      </c>
      <c r="D10" s="10">
        <f t="shared" si="1"/>
        <v>155</v>
      </c>
      <c r="E10" s="16">
        <v>59</v>
      </c>
      <c r="F10" s="20">
        <f>3+90</f>
        <v>93</v>
      </c>
      <c r="G10" s="20">
        <v>85</v>
      </c>
      <c r="H10" s="10">
        <f t="shared" si="0"/>
        <v>178</v>
      </c>
    </row>
    <row r="11" spans="1:8" x14ac:dyDescent="0.15">
      <c r="A11" s="5" t="s">
        <v>50</v>
      </c>
      <c r="B11" s="9">
        <f>SUM(B12:B16)</f>
        <v>342</v>
      </c>
      <c r="C11" s="13">
        <f>SUM(C12:C16)</f>
        <v>341</v>
      </c>
      <c r="D11" s="9">
        <f t="shared" si="1"/>
        <v>683</v>
      </c>
      <c r="E11" s="17" t="s">
        <v>62</v>
      </c>
      <c r="F11" s="9">
        <f>SUM(F12:F16)</f>
        <v>441</v>
      </c>
      <c r="G11" s="13">
        <f>SUM(G12:G16)</f>
        <v>421</v>
      </c>
      <c r="H11" s="9">
        <f t="shared" si="0"/>
        <v>862</v>
      </c>
    </row>
    <row r="12" spans="1:8" x14ac:dyDescent="0.15">
      <c r="A12" s="4">
        <v>5</v>
      </c>
      <c r="B12" s="10">
        <v>61</v>
      </c>
      <c r="C12" s="14">
        <f>1+60</f>
        <v>61</v>
      </c>
      <c r="D12" s="10">
        <f t="shared" si="1"/>
        <v>122</v>
      </c>
      <c r="E12" s="16">
        <v>60</v>
      </c>
      <c r="F12" s="20">
        <f>2+99</f>
        <v>101</v>
      </c>
      <c r="G12" s="20">
        <v>74</v>
      </c>
      <c r="H12" s="10">
        <f t="shared" si="0"/>
        <v>175</v>
      </c>
    </row>
    <row r="13" spans="1:8" x14ac:dyDescent="0.15">
      <c r="A13" s="4">
        <v>6</v>
      </c>
      <c r="B13" s="10">
        <v>68</v>
      </c>
      <c r="C13" s="14">
        <f>2+80</f>
        <v>82</v>
      </c>
      <c r="D13" s="10">
        <f t="shared" si="1"/>
        <v>150</v>
      </c>
      <c r="E13" s="16">
        <v>61</v>
      </c>
      <c r="F13" s="20">
        <f>2+107</f>
        <v>109</v>
      </c>
      <c r="G13" s="20">
        <v>93</v>
      </c>
      <c r="H13" s="10">
        <f t="shared" si="0"/>
        <v>202</v>
      </c>
    </row>
    <row r="14" spans="1:8" x14ac:dyDescent="0.15">
      <c r="A14" s="4">
        <v>7</v>
      </c>
      <c r="B14" s="10">
        <v>66</v>
      </c>
      <c r="C14" s="14">
        <f>1+67</f>
        <v>68</v>
      </c>
      <c r="D14" s="10">
        <f t="shared" si="1"/>
        <v>134</v>
      </c>
      <c r="E14" s="16">
        <v>62</v>
      </c>
      <c r="F14" s="20">
        <v>73</v>
      </c>
      <c r="G14" s="20">
        <v>86</v>
      </c>
      <c r="H14" s="10">
        <f t="shared" si="0"/>
        <v>159</v>
      </c>
    </row>
    <row r="15" spans="1:8" x14ac:dyDescent="0.15">
      <c r="A15" s="4">
        <v>8</v>
      </c>
      <c r="B15" s="10">
        <v>71</v>
      </c>
      <c r="C15" s="14">
        <f>2+66</f>
        <v>68</v>
      </c>
      <c r="D15" s="10">
        <f t="shared" si="1"/>
        <v>139</v>
      </c>
      <c r="E15" s="16">
        <v>63</v>
      </c>
      <c r="F15" s="20">
        <v>76</v>
      </c>
      <c r="G15" s="20">
        <v>82</v>
      </c>
      <c r="H15" s="10">
        <f t="shared" si="0"/>
        <v>158</v>
      </c>
    </row>
    <row r="16" spans="1:8" x14ac:dyDescent="0.15">
      <c r="A16" s="4">
        <v>9</v>
      </c>
      <c r="B16" s="10">
        <v>76</v>
      </c>
      <c r="C16" s="14">
        <v>62</v>
      </c>
      <c r="D16" s="10">
        <f t="shared" si="1"/>
        <v>138</v>
      </c>
      <c r="E16" s="16">
        <v>64</v>
      </c>
      <c r="F16" s="20">
        <v>82</v>
      </c>
      <c r="G16" s="20">
        <v>86</v>
      </c>
      <c r="H16" s="10">
        <f t="shared" si="0"/>
        <v>168</v>
      </c>
    </row>
    <row r="17" spans="1:8" x14ac:dyDescent="0.15">
      <c r="A17" s="5" t="s">
        <v>23</v>
      </c>
      <c r="B17" s="9">
        <f>SUM(B18:B22)</f>
        <v>320</v>
      </c>
      <c r="C17" s="13">
        <f>SUM(C18:C22)</f>
        <v>309</v>
      </c>
      <c r="D17" s="9">
        <f t="shared" si="1"/>
        <v>629</v>
      </c>
      <c r="E17" s="17" t="s">
        <v>35</v>
      </c>
      <c r="F17" s="9">
        <f>SUM(F18:F22)</f>
        <v>453</v>
      </c>
      <c r="G17" s="13">
        <f>SUM(G18:G22)</f>
        <v>522</v>
      </c>
      <c r="H17" s="9">
        <f t="shared" si="0"/>
        <v>975</v>
      </c>
    </row>
    <row r="18" spans="1:8" x14ac:dyDescent="0.15">
      <c r="A18" s="4">
        <v>10</v>
      </c>
      <c r="B18" s="10">
        <v>63</v>
      </c>
      <c r="C18" s="14">
        <f>1+53</f>
        <v>54</v>
      </c>
      <c r="D18" s="10">
        <f t="shared" si="1"/>
        <v>117</v>
      </c>
      <c r="E18" s="16">
        <v>65</v>
      </c>
      <c r="F18" s="20">
        <v>93</v>
      </c>
      <c r="G18" s="20">
        <v>98</v>
      </c>
      <c r="H18" s="10">
        <f t="shared" si="0"/>
        <v>191</v>
      </c>
    </row>
    <row r="19" spans="1:8" x14ac:dyDescent="0.15">
      <c r="A19" s="4">
        <v>11</v>
      </c>
      <c r="B19" s="10">
        <v>71</v>
      </c>
      <c r="C19" s="14">
        <f>1+63</f>
        <v>64</v>
      </c>
      <c r="D19" s="10">
        <f t="shared" si="1"/>
        <v>135</v>
      </c>
      <c r="E19" s="16">
        <v>66</v>
      </c>
      <c r="F19" s="20">
        <v>85</v>
      </c>
      <c r="G19" s="20">
        <v>78</v>
      </c>
      <c r="H19" s="10">
        <f t="shared" si="0"/>
        <v>163</v>
      </c>
    </row>
    <row r="20" spans="1:8" x14ac:dyDescent="0.15">
      <c r="A20" s="4">
        <v>12</v>
      </c>
      <c r="B20" s="10">
        <v>66</v>
      </c>
      <c r="C20" s="14">
        <f>2+71</f>
        <v>73</v>
      </c>
      <c r="D20" s="10">
        <f t="shared" si="1"/>
        <v>139</v>
      </c>
      <c r="E20" s="16">
        <v>67</v>
      </c>
      <c r="F20" s="20">
        <v>91</v>
      </c>
      <c r="G20" s="20">
        <v>110</v>
      </c>
      <c r="H20" s="10">
        <f t="shared" si="0"/>
        <v>201</v>
      </c>
    </row>
    <row r="21" spans="1:8" x14ac:dyDescent="0.15">
      <c r="A21" s="4">
        <v>13</v>
      </c>
      <c r="B21" s="10">
        <v>61</v>
      </c>
      <c r="C21" s="14">
        <f>1+54</f>
        <v>55</v>
      </c>
      <c r="D21" s="10">
        <f t="shared" si="1"/>
        <v>116</v>
      </c>
      <c r="E21" s="16">
        <v>68</v>
      </c>
      <c r="F21" s="20">
        <v>86</v>
      </c>
      <c r="G21" s="20">
        <v>100</v>
      </c>
      <c r="H21" s="10">
        <f t="shared" si="0"/>
        <v>186</v>
      </c>
    </row>
    <row r="22" spans="1:8" x14ac:dyDescent="0.15">
      <c r="A22" s="4">
        <v>14</v>
      </c>
      <c r="B22" s="10">
        <v>59</v>
      </c>
      <c r="C22" s="14">
        <f>1+62</f>
        <v>63</v>
      </c>
      <c r="D22" s="10">
        <f t="shared" si="1"/>
        <v>122</v>
      </c>
      <c r="E22" s="16">
        <v>69</v>
      </c>
      <c r="F22" s="20">
        <v>98</v>
      </c>
      <c r="G22" s="20">
        <v>136</v>
      </c>
      <c r="H22" s="10">
        <f t="shared" si="0"/>
        <v>234</v>
      </c>
    </row>
    <row r="23" spans="1:8" x14ac:dyDescent="0.15">
      <c r="A23" s="5" t="s">
        <v>5</v>
      </c>
      <c r="B23" s="9">
        <f>SUM(B24:B28)</f>
        <v>313</v>
      </c>
      <c r="C23" s="13">
        <f>SUM(C24:C28)</f>
        <v>275</v>
      </c>
      <c r="D23" s="9">
        <f t="shared" si="1"/>
        <v>588</v>
      </c>
      <c r="E23" s="17" t="s">
        <v>63</v>
      </c>
      <c r="F23" s="9">
        <f>SUM(F24:F28)</f>
        <v>442</v>
      </c>
      <c r="G23" s="13">
        <f>SUM(G24:G28)</f>
        <v>484</v>
      </c>
      <c r="H23" s="9">
        <f t="shared" si="0"/>
        <v>926</v>
      </c>
    </row>
    <row r="24" spans="1:8" x14ac:dyDescent="0.15">
      <c r="A24" s="4">
        <v>15</v>
      </c>
      <c r="B24" s="10">
        <v>57</v>
      </c>
      <c r="C24" s="14">
        <v>54</v>
      </c>
      <c r="D24" s="10">
        <f t="shared" si="1"/>
        <v>111</v>
      </c>
      <c r="E24" s="16">
        <v>70</v>
      </c>
      <c r="F24" s="20">
        <v>126</v>
      </c>
      <c r="G24" s="20">
        <v>134</v>
      </c>
      <c r="H24" s="10">
        <f t="shared" si="0"/>
        <v>260</v>
      </c>
    </row>
    <row r="25" spans="1:8" x14ac:dyDescent="0.15">
      <c r="A25" s="4">
        <v>16</v>
      </c>
      <c r="B25" s="10">
        <v>60</v>
      </c>
      <c r="C25" s="14">
        <v>63</v>
      </c>
      <c r="D25" s="10">
        <f t="shared" si="1"/>
        <v>123</v>
      </c>
      <c r="E25" s="16">
        <v>71</v>
      </c>
      <c r="F25" s="20">
        <v>110</v>
      </c>
      <c r="G25" s="20">
        <v>102</v>
      </c>
      <c r="H25" s="10">
        <f t="shared" si="0"/>
        <v>212</v>
      </c>
    </row>
    <row r="26" spans="1:8" x14ac:dyDescent="0.15">
      <c r="A26" s="4">
        <v>17</v>
      </c>
      <c r="B26" s="10">
        <v>58</v>
      </c>
      <c r="C26" s="14">
        <v>64</v>
      </c>
      <c r="D26" s="10">
        <f t="shared" si="1"/>
        <v>122</v>
      </c>
      <c r="E26" s="16">
        <v>72</v>
      </c>
      <c r="F26" s="20">
        <v>91</v>
      </c>
      <c r="G26" s="20">
        <v>94</v>
      </c>
      <c r="H26" s="10">
        <f t="shared" si="0"/>
        <v>185</v>
      </c>
    </row>
    <row r="27" spans="1:8" x14ac:dyDescent="0.15">
      <c r="A27" s="4">
        <v>18</v>
      </c>
      <c r="B27" s="10">
        <v>58</v>
      </c>
      <c r="C27" s="14">
        <v>46</v>
      </c>
      <c r="D27" s="10">
        <f t="shared" si="1"/>
        <v>104</v>
      </c>
      <c r="E27" s="16">
        <v>73</v>
      </c>
      <c r="F27" s="20">
        <v>58</v>
      </c>
      <c r="G27" s="20">
        <v>82</v>
      </c>
      <c r="H27" s="10">
        <f t="shared" si="0"/>
        <v>140</v>
      </c>
    </row>
    <row r="28" spans="1:8" x14ac:dyDescent="0.15">
      <c r="A28" s="4">
        <v>19</v>
      </c>
      <c r="B28" s="10">
        <v>80</v>
      </c>
      <c r="C28" s="14">
        <v>48</v>
      </c>
      <c r="D28" s="10">
        <f t="shared" si="1"/>
        <v>128</v>
      </c>
      <c r="E28" s="16">
        <v>74</v>
      </c>
      <c r="F28" s="20">
        <v>57</v>
      </c>
      <c r="G28" s="20">
        <v>72</v>
      </c>
      <c r="H28" s="10">
        <f t="shared" si="0"/>
        <v>129</v>
      </c>
    </row>
    <row r="29" spans="1:8" x14ac:dyDescent="0.15">
      <c r="A29" s="5" t="s">
        <v>43</v>
      </c>
      <c r="B29" s="9">
        <f>SUM(B30:B34)</f>
        <v>391</v>
      </c>
      <c r="C29" s="13">
        <f>SUM(C30:C34)</f>
        <v>322</v>
      </c>
      <c r="D29" s="9">
        <f t="shared" si="1"/>
        <v>713</v>
      </c>
      <c r="E29" s="17" t="s">
        <v>59</v>
      </c>
      <c r="F29" s="9">
        <f>SUM(F30:F34)</f>
        <v>308</v>
      </c>
      <c r="G29" s="13">
        <f>SUM(G30:G34)</f>
        <v>409</v>
      </c>
      <c r="H29" s="9">
        <f t="shared" si="0"/>
        <v>717</v>
      </c>
    </row>
    <row r="30" spans="1:8" x14ac:dyDescent="0.15">
      <c r="A30" s="4">
        <v>20</v>
      </c>
      <c r="B30" s="10">
        <v>64</v>
      </c>
      <c r="C30" s="14">
        <f>9+40</f>
        <v>49</v>
      </c>
      <c r="D30" s="10">
        <f t="shared" si="1"/>
        <v>113</v>
      </c>
      <c r="E30" s="16">
        <v>75</v>
      </c>
      <c r="F30" s="20">
        <v>63</v>
      </c>
      <c r="G30" s="20">
        <v>84</v>
      </c>
      <c r="H30" s="10">
        <f t="shared" si="0"/>
        <v>147</v>
      </c>
    </row>
    <row r="31" spans="1:8" x14ac:dyDescent="0.15">
      <c r="A31" s="4">
        <v>21</v>
      </c>
      <c r="B31" s="10">
        <v>68</v>
      </c>
      <c r="C31" s="14">
        <f>7+50</f>
        <v>57</v>
      </c>
      <c r="D31" s="10">
        <f t="shared" si="1"/>
        <v>125</v>
      </c>
      <c r="E31" s="16">
        <v>76</v>
      </c>
      <c r="F31" s="20">
        <v>62</v>
      </c>
      <c r="G31" s="20">
        <v>75</v>
      </c>
      <c r="H31" s="10">
        <f t="shared" si="0"/>
        <v>137</v>
      </c>
    </row>
    <row r="32" spans="1:8" x14ac:dyDescent="0.15">
      <c r="A32" s="4">
        <v>22</v>
      </c>
      <c r="B32" s="10">
        <v>81</v>
      </c>
      <c r="C32" s="14">
        <f>12+62</f>
        <v>74</v>
      </c>
      <c r="D32" s="10">
        <f t="shared" si="1"/>
        <v>155</v>
      </c>
      <c r="E32" s="16">
        <v>77</v>
      </c>
      <c r="F32" s="20">
        <v>62</v>
      </c>
      <c r="G32" s="20">
        <v>81</v>
      </c>
      <c r="H32" s="10">
        <f t="shared" si="0"/>
        <v>143</v>
      </c>
    </row>
    <row r="33" spans="1:8" x14ac:dyDescent="0.15">
      <c r="A33" s="4">
        <v>23</v>
      </c>
      <c r="B33" s="10">
        <v>87</v>
      </c>
      <c r="C33" s="14">
        <f>19+52</f>
        <v>71</v>
      </c>
      <c r="D33" s="10">
        <f t="shared" si="1"/>
        <v>158</v>
      </c>
      <c r="E33" s="16">
        <v>78</v>
      </c>
      <c r="F33" s="20">
        <v>63</v>
      </c>
      <c r="G33" s="20">
        <v>87</v>
      </c>
      <c r="H33" s="10">
        <f t="shared" si="0"/>
        <v>150</v>
      </c>
    </row>
    <row r="34" spans="1:8" x14ac:dyDescent="0.15">
      <c r="A34" s="4">
        <v>24</v>
      </c>
      <c r="B34" s="10">
        <v>91</v>
      </c>
      <c r="C34" s="14">
        <f>10+61</f>
        <v>71</v>
      </c>
      <c r="D34" s="10">
        <f t="shared" si="1"/>
        <v>162</v>
      </c>
      <c r="E34" s="16">
        <v>79</v>
      </c>
      <c r="F34" s="20">
        <v>58</v>
      </c>
      <c r="G34" s="20">
        <v>82</v>
      </c>
      <c r="H34" s="10">
        <f t="shared" si="0"/>
        <v>140</v>
      </c>
    </row>
    <row r="35" spans="1:8" x14ac:dyDescent="0.15">
      <c r="A35" s="5" t="s">
        <v>13</v>
      </c>
      <c r="B35" s="9">
        <f>SUM(B36:B40)</f>
        <v>489</v>
      </c>
      <c r="C35" s="13">
        <f>SUM(C36:C40)</f>
        <v>375</v>
      </c>
      <c r="D35" s="9">
        <f t="shared" si="1"/>
        <v>864</v>
      </c>
      <c r="E35" s="17" t="s">
        <v>64</v>
      </c>
      <c r="F35" s="13">
        <f>SUM(F36:F40)</f>
        <v>220</v>
      </c>
      <c r="G35" s="13">
        <f>SUM(G36:G40)</f>
        <v>328</v>
      </c>
      <c r="H35" s="9">
        <f t="shared" si="0"/>
        <v>548</v>
      </c>
    </row>
    <row r="36" spans="1:8" x14ac:dyDescent="0.15">
      <c r="A36" s="4">
        <v>25</v>
      </c>
      <c r="B36" s="10">
        <v>101</v>
      </c>
      <c r="C36" s="14">
        <f>17+54</f>
        <v>71</v>
      </c>
      <c r="D36" s="10">
        <f t="shared" si="1"/>
        <v>172</v>
      </c>
      <c r="E36" s="16">
        <v>80</v>
      </c>
      <c r="F36" s="20">
        <v>40</v>
      </c>
      <c r="G36" s="20">
        <v>79</v>
      </c>
      <c r="H36" s="10">
        <f t="shared" si="0"/>
        <v>119</v>
      </c>
    </row>
    <row r="37" spans="1:8" x14ac:dyDescent="0.15">
      <c r="A37" s="4">
        <v>26</v>
      </c>
      <c r="B37" s="10">
        <v>101</v>
      </c>
      <c r="C37" s="14">
        <f>16+54</f>
        <v>70</v>
      </c>
      <c r="D37" s="10">
        <f t="shared" si="1"/>
        <v>171</v>
      </c>
      <c r="E37" s="16">
        <v>81</v>
      </c>
      <c r="F37" s="20">
        <v>50</v>
      </c>
      <c r="G37" s="20">
        <v>62</v>
      </c>
      <c r="H37" s="10">
        <f t="shared" si="0"/>
        <v>112</v>
      </c>
    </row>
    <row r="38" spans="1:8" x14ac:dyDescent="0.15">
      <c r="A38" s="4">
        <v>27</v>
      </c>
      <c r="B38" s="10">
        <v>91</v>
      </c>
      <c r="C38" s="14">
        <f>12+53</f>
        <v>65</v>
      </c>
      <c r="D38" s="10">
        <f t="shared" si="1"/>
        <v>156</v>
      </c>
      <c r="E38" s="16">
        <v>82</v>
      </c>
      <c r="F38" s="20">
        <v>49</v>
      </c>
      <c r="G38" s="20">
        <v>65</v>
      </c>
      <c r="H38" s="10">
        <f t="shared" si="0"/>
        <v>114</v>
      </c>
    </row>
    <row r="39" spans="1:8" x14ac:dyDescent="0.15">
      <c r="A39" s="4">
        <v>28</v>
      </c>
      <c r="B39" s="10">
        <v>97</v>
      </c>
      <c r="C39" s="14">
        <f>19+57</f>
        <v>76</v>
      </c>
      <c r="D39" s="10">
        <f t="shared" si="1"/>
        <v>173</v>
      </c>
      <c r="E39" s="16">
        <v>83</v>
      </c>
      <c r="F39" s="20">
        <v>32</v>
      </c>
      <c r="G39" s="20">
        <v>61</v>
      </c>
      <c r="H39" s="10">
        <f t="shared" si="0"/>
        <v>93</v>
      </c>
    </row>
    <row r="40" spans="1:8" x14ac:dyDescent="0.15">
      <c r="A40" s="4">
        <v>29</v>
      </c>
      <c r="B40" s="10">
        <v>99</v>
      </c>
      <c r="C40" s="14">
        <f>14+79</f>
        <v>93</v>
      </c>
      <c r="D40" s="10">
        <f t="shared" si="1"/>
        <v>192</v>
      </c>
      <c r="E40" s="16">
        <v>84</v>
      </c>
      <c r="F40" s="20">
        <v>49</v>
      </c>
      <c r="G40" s="20">
        <v>61</v>
      </c>
      <c r="H40" s="10">
        <f t="shared" si="0"/>
        <v>110</v>
      </c>
    </row>
    <row r="41" spans="1:8" x14ac:dyDescent="0.15">
      <c r="A41" s="5" t="s">
        <v>52</v>
      </c>
      <c r="B41" s="9">
        <f>SUM(B42:B46)</f>
        <v>524</v>
      </c>
      <c r="C41" s="13">
        <f>SUM(C42:C46)</f>
        <v>450</v>
      </c>
      <c r="D41" s="9">
        <f t="shared" si="1"/>
        <v>974</v>
      </c>
      <c r="E41" s="17" t="s">
        <v>65</v>
      </c>
      <c r="F41" s="9">
        <f>SUM(F42:F46)</f>
        <v>132</v>
      </c>
      <c r="G41" s="13">
        <f>SUM(G42:G46)</f>
        <v>229</v>
      </c>
      <c r="H41" s="9">
        <f t="shared" si="0"/>
        <v>361</v>
      </c>
    </row>
    <row r="42" spans="1:8" x14ac:dyDescent="0.15">
      <c r="A42" s="4">
        <v>30</v>
      </c>
      <c r="B42" s="10">
        <f>18+89</f>
        <v>107</v>
      </c>
      <c r="C42" s="14">
        <f>24+52</f>
        <v>76</v>
      </c>
      <c r="D42" s="10">
        <f t="shared" si="1"/>
        <v>183</v>
      </c>
      <c r="E42" s="16">
        <v>85</v>
      </c>
      <c r="F42" s="20">
        <v>36</v>
      </c>
      <c r="G42" s="20">
        <v>59</v>
      </c>
      <c r="H42" s="10">
        <f t="shared" si="0"/>
        <v>95</v>
      </c>
    </row>
    <row r="43" spans="1:8" x14ac:dyDescent="0.15">
      <c r="A43" s="4">
        <v>31</v>
      </c>
      <c r="B43" s="10">
        <f>27+93</f>
        <v>120</v>
      </c>
      <c r="C43" s="14">
        <f>20+69</f>
        <v>89</v>
      </c>
      <c r="D43" s="10">
        <f t="shared" si="1"/>
        <v>209</v>
      </c>
      <c r="E43" s="16">
        <v>86</v>
      </c>
      <c r="F43" s="20">
        <v>31</v>
      </c>
      <c r="G43" s="20">
        <v>42</v>
      </c>
      <c r="H43" s="10">
        <f t="shared" si="0"/>
        <v>73</v>
      </c>
    </row>
    <row r="44" spans="1:8" x14ac:dyDescent="0.15">
      <c r="A44" s="4">
        <v>32</v>
      </c>
      <c r="B44" s="10">
        <f>17+80</f>
        <v>97</v>
      </c>
      <c r="C44" s="14">
        <f>15+69</f>
        <v>84</v>
      </c>
      <c r="D44" s="10">
        <f t="shared" si="1"/>
        <v>181</v>
      </c>
      <c r="E44" s="16">
        <v>87</v>
      </c>
      <c r="F44" s="20">
        <v>25</v>
      </c>
      <c r="G44" s="20">
        <v>47</v>
      </c>
      <c r="H44" s="10">
        <f t="shared" si="0"/>
        <v>72</v>
      </c>
    </row>
    <row r="45" spans="1:8" x14ac:dyDescent="0.15">
      <c r="A45" s="4">
        <v>33</v>
      </c>
      <c r="B45" s="10">
        <f>11+80</f>
        <v>91</v>
      </c>
      <c r="C45" s="14">
        <f>8+95</f>
        <v>103</v>
      </c>
      <c r="D45" s="10">
        <f t="shared" si="1"/>
        <v>194</v>
      </c>
      <c r="E45" s="16">
        <v>88</v>
      </c>
      <c r="F45" s="20">
        <v>21</v>
      </c>
      <c r="G45" s="20">
        <v>37</v>
      </c>
      <c r="H45" s="10">
        <f t="shared" si="0"/>
        <v>58</v>
      </c>
    </row>
    <row r="46" spans="1:8" x14ac:dyDescent="0.15">
      <c r="A46" s="4">
        <v>34</v>
      </c>
      <c r="B46" s="10">
        <f>22+87</f>
        <v>109</v>
      </c>
      <c r="C46" s="14">
        <f>3+95</f>
        <v>98</v>
      </c>
      <c r="D46" s="10">
        <f t="shared" si="1"/>
        <v>207</v>
      </c>
      <c r="E46" s="16">
        <v>89</v>
      </c>
      <c r="F46" s="20">
        <v>19</v>
      </c>
      <c r="G46" s="20">
        <v>44</v>
      </c>
      <c r="H46" s="10">
        <f t="shared" si="0"/>
        <v>63</v>
      </c>
    </row>
    <row r="47" spans="1:8" x14ac:dyDescent="0.15">
      <c r="A47" s="5" t="s">
        <v>53</v>
      </c>
      <c r="B47" s="9">
        <f>SUM(B48:B52)</f>
        <v>596</v>
      </c>
      <c r="C47" s="13">
        <f>SUM(C48:C52)</f>
        <v>522</v>
      </c>
      <c r="D47" s="9">
        <f t="shared" si="1"/>
        <v>1118</v>
      </c>
      <c r="E47" s="17" t="s">
        <v>55</v>
      </c>
      <c r="F47" s="9">
        <f>SUM(F48:F52)</f>
        <v>45</v>
      </c>
      <c r="G47" s="13">
        <f>SUM(G48:G52)</f>
        <v>139</v>
      </c>
      <c r="H47" s="9">
        <f t="shared" si="0"/>
        <v>184</v>
      </c>
    </row>
    <row r="48" spans="1:8" x14ac:dyDescent="0.15">
      <c r="A48" s="4">
        <v>35</v>
      </c>
      <c r="B48" s="10">
        <f>100+9</f>
        <v>109</v>
      </c>
      <c r="C48" s="14">
        <f>11+98</f>
        <v>109</v>
      </c>
      <c r="D48" s="10">
        <f t="shared" si="1"/>
        <v>218</v>
      </c>
      <c r="E48" s="16">
        <v>90</v>
      </c>
      <c r="F48" s="20">
        <v>10</v>
      </c>
      <c r="G48" s="20">
        <v>43</v>
      </c>
      <c r="H48" s="10">
        <f t="shared" si="0"/>
        <v>53</v>
      </c>
    </row>
    <row r="49" spans="1:8" x14ac:dyDescent="0.15">
      <c r="A49" s="4">
        <v>36</v>
      </c>
      <c r="B49" s="10">
        <f>14+99</f>
        <v>113</v>
      </c>
      <c r="C49" s="14">
        <f>6+109</f>
        <v>115</v>
      </c>
      <c r="D49" s="10">
        <f t="shared" si="1"/>
        <v>228</v>
      </c>
      <c r="E49" s="16">
        <v>91</v>
      </c>
      <c r="F49" s="20">
        <v>15</v>
      </c>
      <c r="G49" s="20">
        <v>32</v>
      </c>
      <c r="H49" s="10">
        <f t="shared" si="0"/>
        <v>47</v>
      </c>
    </row>
    <row r="50" spans="1:8" x14ac:dyDescent="0.15">
      <c r="A50" s="4">
        <v>37</v>
      </c>
      <c r="B50" s="10">
        <f>12+112</f>
        <v>124</v>
      </c>
      <c r="C50" s="14">
        <f>7+87</f>
        <v>94</v>
      </c>
      <c r="D50" s="10">
        <f t="shared" si="1"/>
        <v>218</v>
      </c>
      <c r="E50" s="16">
        <v>92</v>
      </c>
      <c r="F50" s="20">
        <v>9</v>
      </c>
      <c r="G50" s="20">
        <v>21</v>
      </c>
      <c r="H50" s="10">
        <f t="shared" si="0"/>
        <v>30</v>
      </c>
    </row>
    <row r="51" spans="1:8" x14ac:dyDescent="0.15">
      <c r="A51" s="4">
        <v>38</v>
      </c>
      <c r="B51" s="10">
        <f>9+116</f>
        <v>125</v>
      </c>
      <c r="C51" s="14">
        <f>7+95</f>
        <v>102</v>
      </c>
      <c r="D51" s="10">
        <f t="shared" si="1"/>
        <v>227</v>
      </c>
      <c r="E51" s="16">
        <v>93</v>
      </c>
      <c r="F51" s="20">
        <v>7</v>
      </c>
      <c r="G51" s="20">
        <v>18</v>
      </c>
      <c r="H51" s="10">
        <f t="shared" si="0"/>
        <v>25</v>
      </c>
    </row>
    <row r="52" spans="1:8" x14ac:dyDescent="0.15">
      <c r="A52" s="4">
        <v>39</v>
      </c>
      <c r="B52" s="10">
        <f>13+112</f>
        <v>125</v>
      </c>
      <c r="C52" s="14">
        <f>3+99</f>
        <v>102</v>
      </c>
      <c r="D52" s="10">
        <f t="shared" si="1"/>
        <v>227</v>
      </c>
      <c r="E52" s="16">
        <v>94</v>
      </c>
      <c r="F52" s="20">
        <v>4</v>
      </c>
      <c r="G52" s="20">
        <v>25</v>
      </c>
      <c r="H52" s="10">
        <f t="shared" si="0"/>
        <v>29</v>
      </c>
    </row>
    <row r="53" spans="1:8" x14ac:dyDescent="0.15">
      <c r="A53" s="5" t="s">
        <v>54</v>
      </c>
      <c r="B53" s="9">
        <f>SUM(B54:B58)</f>
        <v>638</v>
      </c>
      <c r="C53" s="13">
        <f>SUM(C54:C58)</f>
        <v>552</v>
      </c>
      <c r="D53" s="9">
        <f t="shared" si="1"/>
        <v>1190</v>
      </c>
      <c r="E53" s="17" t="s">
        <v>61</v>
      </c>
      <c r="F53" s="9">
        <f>SUM(F54:F58)</f>
        <v>11</v>
      </c>
      <c r="G53" s="13">
        <f>SUM(G54:G58)</f>
        <v>38</v>
      </c>
      <c r="H53" s="9">
        <f t="shared" si="0"/>
        <v>49</v>
      </c>
    </row>
    <row r="54" spans="1:8" x14ac:dyDescent="0.15">
      <c r="A54" s="4">
        <v>40</v>
      </c>
      <c r="B54" s="10">
        <f>14+111</f>
        <v>125</v>
      </c>
      <c r="C54" s="14">
        <f>3+93</f>
        <v>96</v>
      </c>
      <c r="D54" s="10">
        <f t="shared" si="1"/>
        <v>221</v>
      </c>
      <c r="E54" s="16">
        <v>95</v>
      </c>
      <c r="F54" s="20">
        <v>5</v>
      </c>
      <c r="G54" s="20">
        <v>11</v>
      </c>
      <c r="H54" s="10">
        <f t="shared" si="0"/>
        <v>16</v>
      </c>
    </row>
    <row r="55" spans="1:8" x14ac:dyDescent="0.15">
      <c r="A55" s="4">
        <v>41</v>
      </c>
      <c r="B55" s="10">
        <f>10+106</f>
        <v>116</v>
      </c>
      <c r="C55" s="14">
        <f>5+111</f>
        <v>116</v>
      </c>
      <c r="D55" s="10">
        <f t="shared" si="1"/>
        <v>232</v>
      </c>
      <c r="E55" s="16">
        <v>96</v>
      </c>
      <c r="F55" s="20">
        <v>3</v>
      </c>
      <c r="G55" s="20">
        <v>15</v>
      </c>
      <c r="H55" s="10">
        <f t="shared" si="0"/>
        <v>18</v>
      </c>
    </row>
    <row r="56" spans="1:8" x14ac:dyDescent="0.15">
      <c r="A56" s="4">
        <v>42</v>
      </c>
      <c r="B56" s="10">
        <f>4+109</f>
        <v>113</v>
      </c>
      <c r="C56" s="14">
        <f>2+112</f>
        <v>114</v>
      </c>
      <c r="D56" s="10">
        <f t="shared" si="1"/>
        <v>227</v>
      </c>
      <c r="E56" s="16">
        <v>97</v>
      </c>
      <c r="F56" s="20">
        <v>3</v>
      </c>
      <c r="G56" s="20">
        <v>5</v>
      </c>
      <c r="H56" s="10">
        <f t="shared" si="0"/>
        <v>8</v>
      </c>
    </row>
    <row r="57" spans="1:8" x14ac:dyDescent="0.15">
      <c r="A57" s="4">
        <v>43</v>
      </c>
      <c r="B57" s="10">
        <f>6+128</f>
        <v>134</v>
      </c>
      <c r="C57" s="14">
        <f>1+118</f>
        <v>119</v>
      </c>
      <c r="D57" s="10">
        <f t="shared" si="1"/>
        <v>253</v>
      </c>
      <c r="E57" s="16">
        <v>98</v>
      </c>
      <c r="F57" s="20">
        <v>0</v>
      </c>
      <c r="G57" s="20">
        <v>5</v>
      </c>
      <c r="H57" s="10">
        <f t="shared" si="0"/>
        <v>5</v>
      </c>
    </row>
    <row r="58" spans="1:8" x14ac:dyDescent="0.15">
      <c r="A58" s="4">
        <v>44</v>
      </c>
      <c r="B58" s="10">
        <f>7+143</f>
        <v>150</v>
      </c>
      <c r="C58" s="14">
        <f>1+106</f>
        <v>107</v>
      </c>
      <c r="D58" s="10">
        <f t="shared" si="1"/>
        <v>257</v>
      </c>
      <c r="E58" s="16">
        <v>99</v>
      </c>
      <c r="F58" s="20">
        <v>0</v>
      </c>
      <c r="G58" s="20">
        <v>2</v>
      </c>
      <c r="H58" s="10">
        <f t="shared" si="0"/>
        <v>2</v>
      </c>
    </row>
    <row r="59" spans="1:8" x14ac:dyDescent="0.15">
      <c r="A59" s="5" t="s">
        <v>56</v>
      </c>
      <c r="B59" s="9">
        <f>SUM(B60:B64)</f>
        <v>658</v>
      </c>
      <c r="C59" s="13">
        <f>SUM(C60:C64)</f>
        <v>527</v>
      </c>
      <c r="D59" s="9">
        <f t="shared" si="1"/>
        <v>1185</v>
      </c>
      <c r="E59" s="17" t="s">
        <v>66</v>
      </c>
      <c r="F59" s="21">
        <f>SUM(F60)</f>
        <v>0</v>
      </c>
      <c r="G59" s="21">
        <f>SUM(G60)</f>
        <v>4</v>
      </c>
      <c r="H59" s="9">
        <f t="shared" si="0"/>
        <v>4</v>
      </c>
    </row>
    <row r="60" spans="1:8" x14ac:dyDescent="0.15">
      <c r="A60" s="4">
        <v>45</v>
      </c>
      <c r="B60" s="10">
        <f>13+137</f>
        <v>150</v>
      </c>
      <c r="C60" s="14">
        <f>2+108</f>
        <v>110</v>
      </c>
      <c r="D60" s="10">
        <f t="shared" si="1"/>
        <v>260</v>
      </c>
      <c r="E60" s="16"/>
      <c r="F60" s="20">
        <v>0</v>
      </c>
      <c r="G60" s="20">
        <v>4</v>
      </c>
      <c r="H60" s="10"/>
    </row>
    <row r="61" spans="1:8" x14ac:dyDescent="0.15">
      <c r="A61" s="4">
        <v>46</v>
      </c>
      <c r="B61" s="10">
        <f>10+130</f>
        <v>140</v>
      </c>
      <c r="C61" s="14">
        <f>1+118</f>
        <v>119</v>
      </c>
      <c r="D61" s="10">
        <f t="shared" si="1"/>
        <v>259</v>
      </c>
      <c r="E61" s="16"/>
      <c r="F61" s="22"/>
      <c r="G61" s="20"/>
      <c r="H61" s="10"/>
    </row>
    <row r="62" spans="1:8" x14ac:dyDescent="0.15">
      <c r="A62" s="4">
        <v>47</v>
      </c>
      <c r="B62" s="10">
        <f>8+128</f>
        <v>136</v>
      </c>
      <c r="C62" s="14">
        <f>4+102</f>
        <v>106</v>
      </c>
      <c r="D62" s="10">
        <f t="shared" si="1"/>
        <v>242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f>8+117</f>
        <v>125</v>
      </c>
      <c r="C63" s="14">
        <f>1+93</f>
        <v>94</v>
      </c>
      <c r="D63" s="10">
        <f t="shared" si="1"/>
        <v>219</v>
      </c>
      <c r="E63" s="16" t="s">
        <v>67</v>
      </c>
      <c r="F63" s="22">
        <f>B5+B11+B17</f>
        <v>1011</v>
      </c>
      <c r="G63" s="20">
        <f>C5+C11+C17</f>
        <v>965</v>
      </c>
      <c r="H63" s="10">
        <f>+F63+G63</f>
        <v>1976</v>
      </c>
    </row>
    <row r="64" spans="1:8" x14ac:dyDescent="0.15">
      <c r="A64" s="4">
        <v>49</v>
      </c>
      <c r="B64" s="10">
        <f>4+103</f>
        <v>107</v>
      </c>
      <c r="C64" s="14">
        <f>98</f>
        <v>98</v>
      </c>
      <c r="D64" s="10">
        <f t="shared" si="1"/>
        <v>205</v>
      </c>
      <c r="E64" s="16" t="s">
        <v>58</v>
      </c>
      <c r="F64" s="22">
        <f>B23+B29+B35+B41+B47+B53+B59+B65+F5+F11</f>
        <v>5053</v>
      </c>
      <c r="G64" s="20">
        <f>C23+C29+C35+C41+C47+C53+C59+C65+G5+G11</f>
        <v>4317</v>
      </c>
      <c r="H64" s="10">
        <f>+F64+G64</f>
        <v>9370</v>
      </c>
    </row>
    <row r="65" spans="1:8" x14ac:dyDescent="0.15">
      <c r="A65" s="5" t="s">
        <v>57</v>
      </c>
      <c r="B65" s="9">
        <f>SUM(B66:B70)</f>
        <v>554</v>
      </c>
      <c r="C65" s="13">
        <f>SUM(C66:C70)</f>
        <v>443</v>
      </c>
      <c r="D65" s="9">
        <f t="shared" si="1"/>
        <v>997</v>
      </c>
      <c r="E65" s="16" t="s">
        <v>68</v>
      </c>
      <c r="F65" s="22">
        <f>F17+F23+F29+F35+F41+F47+F53+F59</f>
        <v>1611</v>
      </c>
      <c r="G65" s="20">
        <f>G17+G23+G29+G35+G41+G47+G53+G59</f>
        <v>2153</v>
      </c>
      <c r="H65" s="10">
        <f>+F65+G65</f>
        <v>3764</v>
      </c>
    </row>
    <row r="66" spans="1:8" x14ac:dyDescent="0.15">
      <c r="A66" s="4">
        <v>50</v>
      </c>
      <c r="B66" s="10">
        <f>9+121</f>
        <v>130</v>
      </c>
      <c r="C66" s="14">
        <f>3+100</f>
        <v>103</v>
      </c>
      <c r="D66" s="10">
        <f t="shared" si="1"/>
        <v>233</v>
      </c>
      <c r="E66" s="16"/>
      <c r="F66" s="22"/>
      <c r="G66" s="20"/>
      <c r="H66" s="10"/>
    </row>
    <row r="67" spans="1:8" x14ac:dyDescent="0.15">
      <c r="A67" s="4">
        <v>51</v>
      </c>
      <c r="B67" s="10">
        <f>5+97</f>
        <v>102</v>
      </c>
      <c r="C67" s="14">
        <f>101</f>
        <v>101</v>
      </c>
      <c r="D67" s="10">
        <f t="shared" si="1"/>
        <v>203</v>
      </c>
      <c r="E67" s="16"/>
      <c r="F67" s="22"/>
      <c r="G67" s="20"/>
      <c r="H67" s="10"/>
    </row>
    <row r="68" spans="1:8" x14ac:dyDescent="0.15">
      <c r="A68" s="4">
        <v>52</v>
      </c>
      <c r="B68" s="10">
        <f>4+110</f>
        <v>114</v>
      </c>
      <c r="C68" s="14">
        <v>72</v>
      </c>
      <c r="D68" s="10">
        <f t="shared" si="1"/>
        <v>186</v>
      </c>
      <c r="E68" s="16"/>
      <c r="F68" s="22"/>
      <c r="G68" s="20"/>
      <c r="H68" s="10"/>
    </row>
    <row r="69" spans="1:8" x14ac:dyDescent="0.15">
      <c r="A69" s="4">
        <v>53</v>
      </c>
      <c r="B69" s="10">
        <f>8+89</f>
        <v>97</v>
      </c>
      <c r="C69" s="14">
        <v>74</v>
      </c>
      <c r="D69" s="10">
        <f t="shared" si="1"/>
        <v>171</v>
      </c>
      <c r="E69" s="16"/>
      <c r="F69" s="22"/>
      <c r="G69" s="20"/>
      <c r="H69" s="10"/>
    </row>
    <row r="70" spans="1:8" x14ac:dyDescent="0.15">
      <c r="A70" s="6">
        <v>54</v>
      </c>
      <c r="B70" s="11">
        <f>4+107</f>
        <v>111</v>
      </c>
      <c r="C70" s="15">
        <v>93</v>
      </c>
      <c r="D70" s="11">
        <f>+B70+C70</f>
        <v>204</v>
      </c>
      <c r="E70" s="18"/>
      <c r="F70" s="15"/>
      <c r="G70" s="23"/>
      <c r="H70" s="11"/>
    </row>
  </sheetData>
  <phoneticPr fontId="3"/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0"/>
  <sheetViews>
    <sheetView workbookViewId="0">
      <selection activeCell="B6" sqref="B6"/>
    </sheetView>
  </sheetViews>
  <sheetFormatPr defaultRowHeight="13.5" x14ac:dyDescent="0.15"/>
  <sheetData>
    <row r="1" spans="1:8" x14ac:dyDescent="0.15">
      <c r="A1" s="1" t="s">
        <v>39</v>
      </c>
      <c r="B1" s="1"/>
      <c r="C1" s="1"/>
      <c r="D1" s="1" t="s">
        <v>0</v>
      </c>
      <c r="E1" s="1"/>
      <c r="F1" s="1"/>
      <c r="G1" s="1"/>
      <c r="H1" s="1"/>
    </row>
    <row r="2" spans="1:8" x14ac:dyDescent="0.15">
      <c r="A2" s="2" t="s">
        <v>42</v>
      </c>
      <c r="B2" s="1"/>
      <c r="C2" s="1"/>
      <c r="D2" s="1"/>
      <c r="E2" s="1"/>
      <c r="F2" s="1"/>
      <c r="G2" s="1"/>
      <c r="H2" s="1"/>
    </row>
    <row r="3" spans="1:8" x14ac:dyDescent="0.15">
      <c r="A3" s="3"/>
      <c r="B3" s="7" t="s">
        <v>6</v>
      </c>
      <c r="C3" s="12" t="s">
        <v>9</v>
      </c>
      <c r="D3" s="7" t="s">
        <v>3</v>
      </c>
      <c r="E3" s="7"/>
      <c r="F3" s="7" t="s">
        <v>6</v>
      </c>
      <c r="G3" s="12" t="s">
        <v>9</v>
      </c>
      <c r="H3" s="7" t="s">
        <v>3</v>
      </c>
    </row>
    <row r="4" spans="1:8" x14ac:dyDescent="0.15">
      <c r="A4" s="4" t="s">
        <v>1</v>
      </c>
      <c r="B4" s="8">
        <f>SUM(F63:F65)</f>
        <v>7756</v>
      </c>
      <c r="C4" s="8">
        <f>SUM(G63:G65)</f>
        <v>7567</v>
      </c>
      <c r="D4" s="8">
        <f>SUM(H63:H65)</f>
        <v>15323</v>
      </c>
      <c r="E4" s="16"/>
      <c r="F4" s="19"/>
      <c r="G4" s="19"/>
      <c r="H4" s="10"/>
    </row>
    <row r="5" spans="1:8" x14ac:dyDescent="0.15">
      <c r="A5" s="5" t="s">
        <v>2</v>
      </c>
      <c r="B5" s="9">
        <f>SUM(B6:B10)</f>
        <v>361</v>
      </c>
      <c r="C5" s="13">
        <f>SUM(C6:C10)</f>
        <v>322</v>
      </c>
      <c r="D5" s="9">
        <f>SUM(D6:D10)</f>
        <v>683</v>
      </c>
      <c r="E5" s="17" t="s">
        <v>60</v>
      </c>
      <c r="F5" s="9">
        <f>SUM(F6:F10)</f>
        <v>467</v>
      </c>
      <c r="G5" s="13">
        <f>SUM(G6:G10)</f>
        <v>427</v>
      </c>
      <c r="H5" s="9">
        <f t="shared" ref="H5:H59" si="0">+F5+G5</f>
        <v>894</v>
      </c>
    </row>
    <row r="6" spans="1:8" x14ac:dyDescent="0.15">
      <c r="A6" s="4">
        <v>0</v>
      </c>
      <c r="B6" s="10">
        <v>65</v>
      </c>
      <c r="C6" s="14">
        <v>52</v>
      </c>
      <c r="D6" s="10">
        <f t="shared" ref="D6:D69" si="1">+B6+C6</f>
        <v>117</v>
      </c>
      <c r="E6" s="16">
        <v>55</v>
      </c>
      <c r="F6" s="20">
        <v>96</v>
      </c>
      <c r="G6" s="20">
        <v>86</v>
      </c>
      <c r="H6" s="10">
        <f t="shared" si="0"/>
        <v>182</v>
      </c>
    </row>
    <row r="7" spans="1:8" x14ac:dyDescent="0.15">
      <c r="A7" s="4">
        <v>1</v>
      </c>
      <c r="B7" s="10">
        <v>79</v>
      </c>
      <c r="C7" s="14">
        <v>51</v>
      </c>
      <c r="D7" s="10">
        <f t="shared" si="1"/>
        <v>130</v>
      </c>
      <c r="E7" s="16">
        <v>56</v>
      </c>
      <c r="F7" s="20">
        <v>88</v>
      </c>
      <c r="G7" s="20">
        <v>87</v>
      </c>
      <c r="H7" s="10">
        <f t="shared" si="0"/>
        <v>175</v>
      </c>
    </row>
    <row r="8" spans="1:8" x14ac:dyDescent="0.15">
      <c r="A8" s="4">
        <v>2</v>
      </c>
      <c r="B8" s="10">
        <v>73</v>
      </c>
      <c r="C8" s="14">
        <v>67</v>
      </c>
      <c r="D8" s="10">
        <f t="shared" si="1"/>
        <v>140</v>
      </c>
      <c r="E8" s="16">
        <v>57</v>
      </c>
      <c r="F8" s="20">
        <v>81</v>
      </c>
      <c r="G8" s="20">
        <v>90</v>
      </c>
      <c r="H8" s="10">
        <f t="shared" si="0"/>
        <v>171</v>
      </c>
    </row>
    <row r="9" spans="1:8" x14ac:dyDescent="0.15">
      <c r="A9" s="4">
        <v>3</v>
      </c>
      <c r="B9" s="10">
        <v>80</v>
      </c>
      <c r="C9" s="14">
        <v>84</v>
      </c>
      <c r="D9" s="10">
        <f t="shared" si="1"/>
        <v>164</v>
      </c>
      <c r="E9" s="16">
        <v>58</v>
      </c>
      <c r="F9" s="20">
        <v>92</v>
      </c>
      <c r="G9" s="20">
        <v>88</v>
      </c>
      <c r="H9" s="10">
        <f t="shared" si="0"/>
        <v>180</v>
      </c>
    </row>
    <row r="10" spans="1:8" x14ac:dyDescent="0.15">
      <c r="A10" s="4">
        <v>4</v>
      </c>
      <c r="B10" s="10">
        <v>64</v>
      </c>
      <c r="C10" s="14">
        <v>68</v>
      </c>
      <c r="D10" s="10">
        <f t="shared" si="1"/>
        <v>132</v>
      </c>
      <c r="E10" s="16">
        <v>59</v>
      </c>
      <c r="F10" s="20">
        <v>110</v>
      </c>
      <c r="G10" s="20">
        <v>76</v>
      </c>
      <c r="H10" s="10">
        <f t="shared" si="0"/>
        <v>186</v>
      </c>
    </row>
    <row r="11" spans="1:8" x14ac:dyDescent="0.15">
      <c r="A11" s="5" t="s">
        <v>50</v>
      </c>
      <c r="B11" s="9">
        <f>SUM(B12:B16)</f>
        <v>369</v>
      </c>
      <c r="C11" s="13">
        <f>SUM(C12:C16)</f>
        <v>342</v>
      </c>
      <c r="D11" s="9">
        <f t="shared" si="1"/>
        <v>711</v>
      </c>
      <c r="E11" s="17" t="s">
        <v>62</v>
      </c>
      <c r="F11" s="9">
        <f>SUM(F12:F16)</f>
        <v>446</v>
      </c>
      <c r="G11" s="13">
        <f>SUM(G12:G16)</f>
        <v>460</v>
      </c>
      <c r="H11" s="9">
        <f t="shared" si="0"/>
        <v>906</v>
      </c>
    </row>
    <row r="12" spans="1:8" x14ac:dyDescent="0.15">
      <c r="A12" s="4">
        <v>5</v>
      </c>
      <c r="B12" s="10">
        <v>75</v>
      </c>
      <c r="C12" s="14">
        <v>84</v>
      </c>
      <c r="D12" s="10">
        <f t="shared" si="1"/>
        <v>159</v>
      </c>
      <c r="E12" s="16">
        <v>60</v>
      </c>
      <c r="F12" s="20">
        <v>114</v>
      </c>
      <c r="G12" s="20">
        <v>98</v>
      </c>
      <c r="H12" s="10">
        <f t="shared" si="0"/>
        <v>212</v>
      </c>
    </row>
    <row r="13" spans="1:8" x14ac:dyDescent="0.15">
      <c r="A13" s="4">
        <v>6</v>
      </c>
      <c r="B13" s="10">
        <v>70</v>
      </c>
      <c r="C13" s="14">
        <v>74</v>
      </c>
      <c r="D13" s="10">
        <f t="shared" si="1"/>
        <v>144</v>
      </c>
      <c r="E13" s="16">
        <v>61</v>
      </c>
      <c r="F13" s="20">
        <v>75</v>
      </c>
      <c r="G13" s="20">
        <v>89</v>
      </c>
      <c r="H13" s="10">
        <f t="shared" si="0"/>
        <v>164</v>
      </c>
    </row>
    <row r="14" spans="1:8" x14ac:dyDescent="0.15">
      <c r="A14" s="4">
        <v>7</v>
      </c>
      <c r="B14" s="10">
        <v>76</v>
      </c>
      <c r="C14" s="14">
        <v>63</v>
      </c>
      <c r="D14" s="10">
        <f t="shared" si="1"/>
        <v>139</v>
      </c>
      <c r="E14" s="16">
        <v>62</v>
      </c>
      <c r="F14" s="20">
        <v>77</v>
      </c>
      <c r="G14" s="20">
        <v>84</v>
      </c>
      <c r="H14" s="10">
        <f t="shared" si="0"/>
        <v>161</v>
      </c>
    </row>
    <row r="15" spans="1:8" x14ac:dyDescent="0.15">
      <c r="A15" s="4">
        <v>8</v>
      </c>
      <c r="B15" s="10">
        <v>82</v>
      </c>
      <c r="C15" s="14">
        <v>61</v>
      </c>
      <c r="D15" s="10">
        <f t="shared" si="1"/>
        <v>143</v>
      </c>
      <c r="E15" s="16">
        <v>63</v>
      </c>
      <c r="F15" s="20">
        <v>85</v>
      </c>
      <c r="G15" s="20">
        <v>89</v>
      </c>
      <c r="H15" s="10">
        <f t="shared" si="0"/>
        <v>174</v>
      </c>
    </row>
    <row r="16" spans="1:8" x14ac:dyDescent="0.15">
      <c r="A16" s="4">
        <v>9</v>
      </c>
      <c r="B16" s="10">
        <v>66</v>
      </c>
      <c r="C16" s="14">
        <v>60</v>
      </c>
      <c r="D16" s="10">
        <f t="shared" si="1"/>
        <v>126</v>
      </c>
      <c r="E16" s="16">
        <v>64</v>
      </c>
      <c r="F16" s="20">
        <v>95</v>
      </c>
      <c r="G16" s="20">
        <v>100</v>
      </c>
      <c r="H16" s="10">
        <f t="shared" si="0"/>
        <v>195</v>
      </c>
    </row>
    <row r="17" spans="1:8" x14ac:dyDescent="0.15">
      <c r="A17" s="5" t="s">
        <v>23</v>
      </c>
      <c r="B17" s="9">
        <f>SUM(B18:B22)</f>
        <v>328</v>
      </c>
      <c r="C17" s="13">
        <f>SUM(C18:C22)</f>
        <v>323</v>
      </c>
      <c r="D17" s="9">
        <f t="shared" si="1"/>
        <v>651</v>
      </c>
      <c r="E17" s="17" t="s">
        <v>35</v>
      </c>
      <c r="F17" s="9">
        <f>SUM(F18:F22)</f>
        <v>502</v>
      </c>
      <c r="G17" s="13">
        <f>SUM(G18:G22)</f>
        <v>572</v>
      </c>
      <c r="H17" s="9">
        <f t="shared" si="0"/>
        <v>1074</v>
      </c>
    </row>
    <row r="18" spans="1:8" x14ac:dyDescent="0.15">
      <c r="A18" s="4">
        <v>10</v>
      </c>
      <c r="B18" s="10">
        <v>74</v>
      </c>
      <c r="C18" s="14">
        <v>67</v>
      </c>
      <c r="D18" s="10">
        <f t="shared" si="1"/>
        <v>141</v>
      </c>
      <c r="E18" s="16">
        <v>65</v>
      </c>
      <c r="F18" s="20">
        <v>90</v>
      </c>
      <c r="G18" s="20">
        <v>81</v>
      </c>
      <c r="H18" s="10">
        <f t="shared" si="0"/>
        <v>171</v>
      </c>
    </row>
    <row r="19" spans="1:8" x14ac:dyDescent="0.15">
      <c r="A19" s="4">
        <v>11</v>
      </c>
      <c r="B19" s="10">
        <v>68</v>
      </c>
      <c r="C19" s="14">
        <v>75</v>
      </c>
      <c r="D19" s="10">
        <f t="shared" si="1"/>
        <v>143</v>
      </c>
      <c r="E19" s="16">
        <v>66</v>
      </c>
      <c r="F19" s="20">
        <v>90</v>
      </c>
      <c r="G19" s="20">
        <v>113</v>
      </c>
      <c r="H19" s="10">
        <f t="shared" si="0"/>
        <v>203</v>
      </c>
    </row>
    <row r="20" spans="1:8" x14ac:dyDescent="0.15">
      <c r="A20" s="4">
        <v>12</v>
      </c>
      <c r="B20" s="10">
        <v>63</v>
      </c>
      <c r="C20" s="14">
        <v>59</v>
      </c>
      <c r="D20" s="10">
        <f t="shared" si="1"/>
        <v>122</v>
      </c>
      <c r="E20" s="16">
        <v>67</v>
      </c>
      <c r="F20" s="20">
        <v>91</v>
      </c>
      <c r="G20" s="20">
        <v>102</v>
      </c>
      <c r="H20" s="10">
        <f t="shared" si="0"/>
        <v>193</v>
      </c>
    </row>
    <row r="21" spans="1:8" x14ac:dyDescent="0.15">
      <c r="A21" s="4">
        <v>13</v>
      </c>
      <c r="B21" s="10">
        <v>61</v>
      </c>
      <c r="C21" s="14">
        <v>63</v>
      </c>
      <c r="D21" s="10">
        <f t="shared" si="1"/>
        <v>124</v>
      </c>
      <c r="E21" s="16">
        <v>68</v>
      </c>
      <c r="F21" s="20">
        <v>99</v>
      </c>
      <c r="G21" s="20">
        <v>139</v>
      </c>
      <c r="H21" s="10">
        <f t="shared" si="0"/>
        <v>238</v>
      </c>
    </row>
    <row r="22" spans="1:8" x14ac:dyDescent="0.15">
      <c r="A22" s="4">
        <v>14</v>
      </c>
      <c r="B22" s="10">
        <v>62</v>
      </c>
      <c r="C22" s="14">
        <v>59</v>
      </c>
      <c r="D22" s="10">
        <f t="shared" si="1"/>
        <v>121</v>
      </c>
      <c r="E22" s="16">
        <v>69</v>
      </c>
      <c r="F22" s="20">
        <v>132</v>
      </c>
      <c r="G22" s="20">
        <v>137</v>
      </c>
      <c r="H22" s="10">
        <f t="shared" si="0"/>
        <v>269</v>
      </c>
    </row>
    <row r="23" spans="1:8" x14ac:dyDescent="0.15">
      <c r="A23" s="5" t="s">
        <v>5</v>
      </c>
      <c r="B23" s="9">
        <f>SUM(B24:B28)</f>
        <v>330</v>
      </c>
      <c r="C23" s="13">
        <f>SUM(C24:C28)</f>
        <v>280</v>
      </c>
      <c r="D23" s="9">
        <f t="shared" si="1"/>
        <v>610</v>
      </c>
      <c r="E23" s="17" t="s">
        <v>63</v>
      </c>
      <c r="F23" s="9">
        <f>SUM(F24:F28)</f>
        <v>391</v>
      </c>
      <c r="G23" s="13">
        <f>SUM(G24:G28)</f>
        <v>441</v>
      </c>
      <c r="H23" s="9">
        <f t="shared" si="0"/>
        <v>832</v>
      </c>
    </row>
    <row r="24" spans="1:8" x14ac:dyDescent="0.15">
      <c r="A24" s="4">
        <v>15</v>
      </c>
      <c r="B24" s="10">
        <v>63</v>
      </c>
      <c r="C24" s="14">
        <v>62</v>
      </c>
      <c r="D24" s="10">
        <f t="shared" si="1"/>
        <v>125</v>
      </c>
      <c r="E24" s="16">
        <v>70</v>
      </c>
      <c r="F24" s="20">
        <v>115</v>
      </c>
      <c r="G24" s="20">
        <v>105</v>
      </c>
      <c r="H24" s="10">
        <f t="shared" si="0"/>
        <v>220</v>
      </c>
    </row>
    <row r="25" spans="1:8" x14ac:dyDescent="0.15">
      <c r="A25" s="4">
        <v>16</v>
      </c>
      <c r="B25" s="10">
        <v>59</v>
      </c>
      <c r="C25" s="14">
        <v>65</v>
      </c>
      <c r="D25" s="10">
        <f t="shared" si="1"/>
        <v>124</v>
      </c>
      <c r="E25" s="16">
        <v>71</v>
      </c>
      <c r="F25" s="20">
        <v>94</v>
      </c>
      <c r="G25" s="20">
        <v>95</v>
      </c>
      <c r="H25" s="10">
        <f t="shared" si="0"/>
        <v>189</v>
      </c>
    </row>
    <row r="26" spans="1:8" x14ac:dyDescent="0.15">
      <c r="A26" s="4">
        <v>17</v>
      </c>
      <c r="B26" s="10">
        <v>57</v>
      </c>
      <c r="C26" s="14">
        <v>51</v>
      </c>
      <c r="D26" s="10">
        <f t="shared" si="1"/>
        <v>108</v>
      </c>
      <c r="E26" s="16">
        <v>72</v>
      </c>
      <c r="F26" s="20">
        <v>59</v>
      </c>
      <c r="G26" s="20">
        <v>82</v>
      </c>
      <c r="H26" s="10">
        <f t="shared" si="0"/>
        <v>141</v>
      </c>
    </row>
    <row r="27" spans="1:8" x14ac:dyDescent="0.15">
      <c r="A27" s="4">
        <v>18</v>
      </c>
      <c r="B27" s="10">
        <v>79</v>
      </c>
      <c r="C27" s="14">
        <v>53</v>
      </c>
      <c r="D27" s="10">
        <f t="shared" si="1"/>
        <v>132</v>
      </c>
      <c r="E27" s="16">
        <v>73</v>
      </c>
      <c r="F27" s="20">
        <v>58</v>
      </c>
      <c r="G27" s="20">
        <v>74</v>
      </c>
      <c r="H27" s="10">
        <f t="shared" si="0"/>
        <v>132</v>
      </c>
    </row>
    <row r="28" spans="1:8" x14ac:dyDescent="0.15">
      <c r="A28" s="4">
        <v>19</v>
      </c>
      <c r="B28" s="10">
        <v>72</v>
      </c>
      <c r="C28" s="14">
        <v>49</v>
      </c>
      <c r="D28" s="10">
        <f t="shared" si="1"/>
        <v>121</v>
      </c>
      <c r="E28" s="16">
        <v>74</v>
      </c>
      <c r="F28" s="20">
        <v>65</v>
      </c>
      <c r="G28" s="20">
        <v>85</v>
      </c>
      <c r="H28" s="10">
        <f t="shared" si="0"/>
        <v>150</v>
      </c>
    </row>
    <row r="29" spans="1:8" x14ac:dyDescent="0.15">
      <c r="A29" s="5" t="s">
        <v>43</v>
      </c>
      <c r="B29" s="9">
        <f>SUM(B30:B34)</f>
        <v>390</v>
      </c>
      <c r="C29" s="13">
        <f>SUM(C30:C34)</f>
        <v>346</v>
      </c>
      <c r="D29" s="9">
        <f t="shared" si="1"/>
        <v>736</v>
      </c>
      <c r="E29" s="17" t="s">
        <v>59</v>
      </c>
      <c r="F29" s="9">
        <f>SUM(F30:F34)</f>
        <v>302</v>
      </c>
      <c r="G29" s="13">
        <f>SUM(G30:G34)</f>
        <v>422</v>
      </c>
      <c r="H29" s="9">
        <f t="shared" si="0"/>
        <v>724</v>
      </c>
    </row>
    <row r="30" spans="1:8" x14ac:dyDescent="0.15">
      <c r="A30" s="4">
        <v>20</v>
      </c>
      <c r="B30" s="10">
        <v>65</v>
      </c>
      <c r="C30" s="14">
        <v>57</v>
      </c>
      <c r="D30" s="10">
        <f t="shared" si="1"/>
        <v>122</v>
      </c>
      <c r="E30" s="16">
        <v>75</v>
      </c>
      <c r="F30" s="20">
        <v>64</v>
      </c>
      <c r="G30" s="20">
        <v>81</v>
      </c>
      <c r="H30" s="10">
        <f t="shared" si="0"/>
        <v>145</v>
      </c>
    </row>
    <row r="31" spans="1:8" x14ac:dyDescent="0.15">
      <c r="A31" s="4">
        <v>21</v>
      </c>
      <c r="B31" s="10">
        <v>66</v>
      </c>
      <c r="C31" s="14">
        <v>67</v>
      </c>
      <c r="D31" s="10">
        <f t="shared" si="1"/>
        <v>133</v>
      </c>
      <c r="E31" s="16">
        <v>76</v>
      </c>
      <c r="F31" s="20">
        <v>70</v>
      </c>
      <c r="G31" s="20">
        <v>83</v>
      </c>
      <c r="H31" s="10">
        <f t="shared" si="0"/>
        <v>153</v>
      </c>
    </row>
    <row r="32" spans="1:8" x14ac:dyDescent="0.15">
      <c r="A32" s="4">
        <v>22</v>
      </c>
      <c r="B32" s="10">
        <v>77</v>
      </c>
      <c r="C32" s="14">
        <v>69</v>
      </c>
      <c r="D32" s="10">
        <f t="shared" si="1"/>
        <v>146</v>
      </c>
      <c r="E32" s="16">
        <v>77</v>
      </c>
      <c r="F32" s="20">
        <v>63</v>
      </c>
      <c r="G32" s="20">
        <v>89</v>
      </c>
      <c r="H32" s="10">
        <f t="shared" si="0"/>
        <v>152</v>
      </c>
    </row>
    <row r="33" spans="1:8" x14ac:dyDescent="0.15">
      <c r="A33" s="4">
        <v>23</v>
      </c>
      <c r="B33" s="10">
        <v>82</v>
      </c>
      <c r="C33" s="14">
        <v>75</v>
      </c>
      <c r="D33" s="10">
        <f t="shared" si="1"/>
        <v>157</v>
      </c>
      <c r="E33" s="16">
        <v>78</v>
      </c>
      <c r="F33" s="20">
        <v>61</v>
      </c>
      <c r="G33" s="20">
        <v>84</v>
      </c>
      <c r="H33" s="10">
        <f t="shared" si="0"/>
        <v>145</v>
      </c>
    </row>
    <row r="34" spans="1:8" x14ac:dyDescent="0.15">
      <c r="A34" s="4">
        <v>24</v>
      </c>
      <c r="B34" s="10">
        <v>100</v>
      </c>
      <c r="C34" s="14">
        <v>78</v>
      </c>
      <c r="D34" s="10">
        <f t="shared" si="1"/>
        <v>178</v>
      </c>
      <c r="E34" s="16">
        <v>79</v>
      </c>
      <c r="F34" s="20">
        <v>44</v>
      </c>
      <c r="G34" s="20">
        <v>85</v>
      </c>
      <c r="H34" s="10">
        <f t="shared" si="0"/>
        <v>129</v>
      </c>
    </row>
    <row r="35" spans="1:8" x14ac:dyDescent="0.15">
      <c r="A35" s="5" t="s">
        <v>13</v>
      </c>
      <c r="B35" s="9">
        <f>SUM(B36:B40)</f>
        <v>461</v>
      </c>
      <c r="C35" s="13">
        <f>SUM(C36:C40)</f>
        <v>349</v>
      </c>
      <c r="D35" s="9">
        <f t="shared" si="1"/>
        <v>810</v>
      </c>
      <c r="E35" s="17" t="s">
        <v>64</v>
      </c>
      <c r="F35" s="13">
        <f>SUM(F36:F40)</f>
        <v>235</v>
      </c>
      <c r="G35" s="13">
        <f>SUM(G36:G40)</f>
        <v>323</v>
      </c>
      <c r="H35" s="9">
        <f t="shared" si="0"/>
        <v>558</v>
      </c>
    </row>
    <row r="36" spans="1:8" x14ac:dyDescent="0.15">
      <c r="A36" s="4">
        <v>25</v>
      </c>
      <c r="B36" s="10">
        <v>95</v>
      </c>
      <c r="C36" s="14">
        <v>60</v>
      </c>
      <c r="D36" s="10">
        <f t="shared" si="1"/>
        <v>155</v>
      </c>
      <c r="E36" s="16">
        <v>80</v>
      </c>
      <c r="F36" s="20">
        <v>52</v>
      </c>
      <c r="G36" s="20">
        <v>62</v>
      </c>
      <c r="H36" s="10">
        <f t="shared" si="0"/>
        <v>114</v>
      </c>
    </row>
    <row r="37" spans="1:8" x14ac:dyDescent="0.15">
      <c r="A37" s="4">
        <v>26</v>
      </c>
      <c r="B37" s="10">
        <v>89</v>
      </c>
      <c r="C37" s="14">
        <v>63</v>
      </c>
      <c r="D37" s="10">
        <f t="shared" si="1"/>
        <v>152</v>
      </c>
      <c r="E37" s="16">
        <v>81</v>
      </c>
      <c r="F37" s="20">
        <v>55</v>
      </c>
      <c r="G37" s="20">
        <v>70</v>
      </c>
      <c r="H37" s="10">
        <f t="shared" si="0"/>
        <v>125</v>
      </c>
    </row>
    <row r="38" spans="1:8" x14ac:dyDescent="0.15">
      <c r="A38" s="4">
        <v>27</v>
      </c>
      <c r="B38" s="10">
        <v>91</v>
      </c>
      <c r="C38" s="14">
        <v>72</v>
      </c>
      <c r="D38" s="10">
        <f t="shared" si="1"/>
        <v>163</v>
      </c>
      <c r="E38" s="16">
        <v>82</v>
      </c>
      <c r="F38" s="20">
        <v>34</v>
      </c>
      <c r="G38" s="20">
        <v>64</v>
      </c>
      <c r="H38" s="10">
        <f t="shared" si="0"/>
        <v>98</v>
      </c>
    </row>
    <row r="39" spans="1:8" x14ac:dyDescent="0.15">
      <c r="A39" s="4">
        <v>28</v>
      </c>
      <c r="B39" s="10">
        <v>87</v>
      </c>
      <c r="C39" s="14">
        <v>84</v>
      </c>
      <c r="D39" s="10">
        <f t="shared" si="1"/>
        <v>171</v>
      </c>
      <c r="E39" s="16">
        <v>83</v>
      </c>
      <c r="F39" s="20">
        <v>55</v>
      </c>
      <c r="G39" s="20">
        <v>64</v>
      </c>
      <c r="H39" s="10">
        <f t="shared" si="0"/>
        <v>119</v>
      </c>
    </row>
    <row r="40" spans="1:8" x14ac:dyDescent="0.15">
      <c r="A40" s="4">
        <v>29</v>
      </c>
      <c r="B40" s="10">
        <v>99</v>
      </c>
      <c r="C40" s="14">
        <v>70</v>
      </c>
      <c r="D40" s="10">
        <f t="shared" si="1"/>
        <v>169</v>
      </c>
      <c r="E40" s="16">
        <v>84</v>
      </c>
      <c r="F40" s="20">
        <v>39</v>
      </c>
      <c r="G40" s="20">
        <v>63</v>
      </c>
      <c r="H40" s="10">
        <f t="shared" si="0"/>
        <v>102</v>
      </c>
    </row>
    <row r="41" spans="1:8" x14ac:dyDescent="0.15">
      <c r="A41" s="5" t="s">
        <v>52</v>
      </c>
      <c r="B41" s="9">
        <f>SUM(B42:B46)</f>
        <v>524</v>
      </c>
      <c r="C41" s="13">
        <f>SUM(C42:C46)</f>
        <v>489</v>
      </c>
      <c r="D41" s="9">
        <f t="shared" si="1"/>
        <v>1013</v>
      </c>
      <c r="E41" s="17" t="s">
        <v>65</v>
      </c>
      <c r="F41" s="9">
        <f>SUM(F42:F46)</f>
        <v>124</v>
      </c>
      <c r="G41" s="13">
        <f>SUM(G42:G46)</f>
        <v>229</v>
      </c>
      <c r="H41" s="9">
        <f t="shared" si="0"/>
        <v>353</v>
      </c>
    </row>
    <row r="42" spans="1:8" x14ac:dyDescent="0.15">
      <c r="A42" s="4">
        <v>30</v>
      </c>
      <c r="B42" s="10">
        <v>115</v>
      </c>
      <c r="C42" s="14">
        <v>92</v>
      </c>
      <c r="D42" s="10">
        <f t="shared" si="1"/>
        <v>207</v>
      </c>
      <c r="E42" s="16">
        <v>85</v>
      </c>
      <c r="F42" s="20">
        <v>36</v>
      </c>
      <c r="G42" s="20">
        <v>48</v>
      </c>
      <c r="H42" s="10">
        <f t="shared" si="0"/>
        <v>84</v>
      </c>
    </row>
    <row r="43" spans="1:8" x14ac:dyDescent="0.15">
      <c r="A43" s="4">
        <v>31</v>
      </c>
      <c r="B43" s="10">
        <v>104</v>
      </c>
      <c r="C43" s="14">
        <v>73</v>
      </c>
      <c r="D43" s="10">
        <f t="shared" si="1"/>
        <v>177</v>
      </c>
      <c r="E43" s="16">
        <v>86</v>
      </c>
      <c r="F43" s="20">
        <v>26</v>
      </c>
      <c r="G43" s="20">
        <v>51</v>
      </c>
      <c r="H43" s="10">
        <f t="shared" si="0"/>
        <v>77</v>
      </c>
    </row>
    <row r="44" spans="1:8" x14ac:dyDescent="0.15">
      <c r="A44" s="4">
        <v>32</v>
      </c>
      <c r="B44" s="10">
        <v>90</v>
      </c>
      <c r="C44" s="14">
        <v>106</v>
      </c>
      <c r="D44" s="10">
        <f t="shared" si="1"/>
        <v>196</v>
      </c>
      <c r="E44" s="16">
        <v>87</v>
      </c>
      <c r="F44" s="20">
        <v>26</v>
      </c>
      <c r="G44" s="20">
        <v>37</v>
      </c>
      <c r="H44" s="10">
        <f t="shared" si="0"/>
        <v>63</v>
      </c>
    </row>
    <row r="45" spans="1:8" x14ac:dyDescent="0.15">
      <c r="A45" s="4">
        <v>33</v>
      </c>
      <c r="B45" s="10">
        <v>102</v>
      </c>
      <c r="C45" s="14">
        <v>104</v>
      </c>
      <c r="D45" s="10">
        <f t="shared" si="1"/>
        <v>206</v>
      </c>
      <c r="E45" s="16">
        <v>88</v>
      </c>
      <c r="F45" s="20">
        <v>23</v>
      </c>
      <c r="G45" s="20">
        <v>45</v>
      </c>
      <c r="H45" s="10">
        <f t="shared" si="0"/>
        <v>68</v>
      </c>
    </row>
    <row r="46" spans="1:8" x14ac:dyDescent="0.15">
      <c r="A46" s="4">
        <v>34</v>
      </c>
      <c r="B46" s="10">
        <v>113</v>
      </c>
      <c r="C46" s="14">
        <v>114</v>
      </c>
      <c r="D46" s="10">
        <f t="shared" si="1"/>
        <v>227</v>
      </c>
      <c r="E46" s="16">
        <v>89</v>
      </c>
      <c r="F46" s="20">
        <v>13</v>
      </c>
      <c r="G46" s="20">
        <v>48</v>
      </c>
      <c r="H46" s="10">
        <f t="shared" si="0"/>
        <v>61</v>
      </c>
    </row>
    <row r="47" spans="1:8" x14ac:dyDescent="0.15">
      <c r="A47" s="5" t="s">
        <v>53</v>
      </c>
      <c r="B47" s="9">
        <f>SUM(B48:B52)</f>
        <v>607</v>
      </c>
      <c r="C47" s="13">
        <f>SUM(C48:C52)</f>
        <v>530</v>
      </c>
      <c r="D47" s="9">
        <f t="shared" si="1"/>
        <v>1137</v>
      </c>
      <c r="E47" s="17" t="s">
        <v>55</v>
      </c>
      <c r="F47" s="9">
        <f>SUM(F48:F52)</f>
        <v>48</v>
      </c>
      <c r="G47" s="13">
        <f>SUM(G48:G52)</f>
        <v>124</v>
      </c>
      <c r="H47" s="9">
        <f t="shared" si="0"/>
        <v>172</v>
      </c>
    </row>
    <row r="48" spans="1:8" x14ac:dyDescent="0.15">
      <c r="A48" s="4">
        <v>35</v>
      </c>
      <c r="B48" s="10">
        <v>111</v>
      </c>
      <c r="C48" s="14">
        <v>124</v>
      </c>
      <c r="D48" s="10">
        <f t="shared" si="1"/>
        <v>235</v>
      </c>
      <c r="E48" s="16">
        <v>90</v>
      </c>
      <c r="F48" s="20">
        <v>16</v>
      </c>
      <c r="G48" s="20">
        <v>37</v>
      </c>
      <c r="H48" s="10">
        <f t="shared" si="0"/>
        <v>53</v>
      </c>
    </row>
    <row r="49" spans="1:8" x14ac:dyDescent="0.15">
      <c r="A49" s="4">
        <v>36</v>
      </c>
      <c r="B49" s="10">
        <v>120</v>
      </c>
      <c r="C49" s="14">
        <v>97</v>
      </c>
      <c r="D49" s="10">
        <f t="shared" si="1"/>
        <v>217</v>
      </c>
      <c r="E49" s="16">
        <v>91</v>
      </c>
      <c r="F49" s="20">
        <v>12</v>
      </c>
      <c r="G49" s="20">
        <v>25</v>
      </c>
      <c r="H49" s="10">
        <f t="shared" si="0"/>
        <v>37</v>
      </c>
    </row>
    <row r="50" spans="1:8" x14ac:dyDescent="0.15">
      <c r="A50" s="4">
        <v>37</v>
      </c>
      <c r="B50" s="10">
        <v>120</v>
      </c>
      <c r="C50" s="14">
        <v>109</v>
      </c>
      <c r="D50" s="10">
        <f t="shared" si="1"/>
        <v>229</v>
      </c>
      <c r="E50" s="16">
        <v>92</v>
      </c>
      <c r="F50" s="20">
        <v>9</v>
      </c>
      <c r="G50" s="20">
        <v>21</v>
      </c>
      <c r="H50" s="10">
        <f t="shared" si="0"/>
        <v>30</v>
      </c>
    </row>
    <row r="51" spans="1:8" x14ac:dyDescent="0.15">
      <c r="A51" s="4">
        <v>38</v>
      </c>
      <c r="B51" s="10">
        <v>132</v>
      </c>
      <c r="C51" s="14">
        <v>97</v>
      </c>
      <c r="D51" s="10">
        <f t="shared" si="1"/>
        <v>229</v>
      </c>
      <c r="E51" s="16">
        <v>93</v>
      </c>
      <c r="F51" s="20">
        <v>5</v>
      </c>
      <c r="G51" s="20">
        <v>27</v>
      </c>
      <c r="H51" s="10">
        <f t="shared" si="0"/>
        <v>32</v>
      </c>
    </row>
    <row r="52" spans="1:8" x14ac:dyDescent="0.15">
      <c r="A52" s="4">
        <v>39</v>
      </c>
      <c r="B52" s="10">
        <v>124</v>
      </c>
      <c r="C52" s="14">
        <v>103</v>
      </c>
      <c r="D52" s="10">
        <f t="shared" si="1"/>
        <v>227</v>
      </c>
      <c r="E52" s="16">
        <v>94</v>
      </c>
      <c r="F52" s="20">
        <v>6</v>
      </c>
      <c r="G52" s="20">
        <v>14</v>
      </c>
      <c r="H52" s="10">
        <f t="shared" si="0"/>
        <v>20</v>
      </c>
    </row>
    <row r="53" spans="1:8" x14ac:dyDescent="0.15">
      <c r="A53" s="5" t="s">
        <v>54</v>
      </c>
      <c r="B53" s="9">
        <f>SUM(B54:B58)</f>
        <v>685</v>
      </c>
      <c r="C53" s="13">
        <f>SUM(C54:C58)</f>
        <v>582</v>
      </c>
      <c r="D53" s="9">
        <f t="shared" si="1"/>
        <v>1267</v>
      </c>
      <c r="E53" s="17" t="s">
        <v>61</v>
      </c>
      <c r="F53" s="9">
        <f>SUM(F54:F58)</f>
        <v>9</v>
      </c>
      <c r="G53" s="13">
        <f>SUM(G54:G58)</f>
        <v>44</v>
      </c>
      <c r="H53" s="9">
        <f t="shared" si="0"/>
        <v>53</v>
      </c>
    </row>
    <row r="54" spans="1:8" x14ac:dyDescent="0.15">
      <c r="A54" s="4">
        <v>40</v>
      </c>
      <c r="B54" s="10">
        <v>127</v>
      </c>
      <c r="C54" s="14">
        <v>112</v>
      </c>
      <c r="D54" s="10">
        <f t="shared" si="1"/>
        <v>239</v>
      </c>
      <c r="E54" s="16">
        <v>95</v>
      </c>
      <c r="F54" s="20">
        <v>3</v>
      </c>
      <c r="G54" s="20">
        <v>16</v>
      </c>
      <c r="H54" s="10">
        <f t="shared" si="0"/>
        <v>19</v>
      </c>
    </row>
    <row r="55" spans="1:8" x14ac:dyDescent="0.15">
      <c r="A55" s="4">
        <v>41</v>
      </c>
      <c r="B55" s="10">
        <v>116</v>
      </c>
      <c r="C55" s="14">
        <v>119</v>
      </c>
      <c r="D55" s="10">
        <f t="shared" si="1"/>
        <v>235</v>
      </c>
      <c r="E55" s="16">
        <v>96</v>
      </c>
      <c r="F55" s="20">
        <v>4</v>
      </c>
      <c r="G55" s="20">
        <v>14</v>
      </c>
      <c r="H55" s="10">
        <f t="shared" si="0"/>
        <v>18</v>
      </c>
    </row>
    <row r="56" spans="1:8" x14ac:dyDescent="0.15">
      <c r="A56" s="4">
        <v>42</v>
      </c>
      <c r="B56" s="10">
        <v>142</v>
      </c>
      <c r="C56" s="14">
        <v>128</v>
      </c>
      <c r="D56" s="10">
        <f t="shared" si="1"/>
        <v>270</v>
      </c>
      <c r="E56" s="16">
        <v>97</v>
      </c>
      <c r="F56" s="20">
        <v>1</v>
      </c>
      <c r="G56" s="20">
        <v>8</v>
      </c>
      <c r="H56" s="10">
        <f t="shared" si="0"/>
        <v>9</v>
      </c>
    </row>
    <row r="57" spans="1:8" x14ac:dyDescent="0.15">
      <c r="A57" s="4">
        <v>43</v>
      </c>
      <c r="B57" s="10">
        <v>147</v>
      </c>
      <c r="C57" s="14">
        <v>112</v>
      </c>
      <c r="D57" s="10">
        <f t="shared" si="1"/>
        <v>259</v>
      </c>
      <c r="E57" s="16">
        <v>98</v>
      </c>
      <c r="F57" s="20">
        <v>1</v>
      </c>
      <c r="G57" s="20">
        <v>4</v>
      </c>
      <c r="H57" s="10">
        <f t="shared" si="0"/>
        <v>5</v>
      </c>
    </row>
    <row r="58" spans="1:8" x14ac:dyDescent="0.15">
      <c r="A58" s="4">
        <v>44</v>
      </c>
      <c r="B58" s="10">
        <v>153</v>
      </c>
      <c r="C58" s="14">
        <v>111</v>
      </c>
      <c r="D58" s="10">
        <f t="shared" si="1"/>
        <v>264</v>
      </c>
      <c r="E58" s="16">
        <v>99</v>
      </c>
      <c r="F58" s="20">
        <v>0</v>
      </c>
      <c r="G58" s="20">
        <v>2</v>
      </c>
      <c r="H58" s="10">
        <f t="shared" si="0"/>
        <v>2</v>
      </c>
    </row>
    <row r="59" spans="1:8" x14ac:dyDescent="0.15">
      <c r="A59" s="5" t="s">
        <v>56</v>
      </c>
      <c r="B59" s="9">
        <f>SUM(B60:B64)</f>
        <v>660</v>
      </c>
      <c r="C59" s="13">
        <f>SUM(C60:C64)</f>
        <v>526</v>
      </c>
      <c r="D59" s="9">
        <f t="shared" si="1"/>
        <v>1186</v>
      </c>
      <c r="E59" s="17" t="s">
        <v>66</v>
      </c>
      <c r="F59" s="21">
        <v>1</v>
      </c>
      <c r="G59" s="21">
        <v>6</v>
      </c>
      <c r="H59" s="9">
        <f t="shared" si="0"/>
        <v>7</v>
      </c>
    </row>
    <row r="60" spans="1:8" x14ac:dyDescent="0.15">
      <c r="A60" s="4">
        <v>45</v>
      </c>
      <c r="B60" s="10">
        <v>145</v>
      </c>
      <c r="C60" s="14">
        <v>120</v>
      </c>
      <c r="D60" s="10">
        <f t="shared" si="1"/>
        <v>265</v>
      </c>
      <c r="E60" s="16"/>
      <c r="F60" s="20"/>
      <c r="G60" s="20"/>
      <c r="H60" s="10"/>
    </row>
    <row r="61" spans="1:8" x14ac:dyDescent="0.15">
      <c r="A61" s="4">
        <v>46</v>
      </c>
      <c r="B61" s="10">
        <v>137</v>
      </c>
      <c r="C61" s="14">
        <v>105</v>
      </c>
      <c r="D61" s="10">
        <f t="shared" si="1"/>
        <v>242</v>
      </c>
      <c r="E61" s="16"/>
      <c r="F61" s="22"/>
      <c r="G61" s="20"/>
      <c r="H61" s="10"/>
    </row>
    <row r="62" spans="1:8" x14ac:dyDescent="0.15">
      <c r="A62" s="4">
        <v>47</v>
      </c>
      <c r="B62" s="10">
        <v>135</v>
      </c>
      <c r="C62" s="14">
        <v>97</v>
      </c>
      <c r="D62" s="10">
        <f t="shared" si="1"/>
        <v>232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v>108</v>
      </c>
      <c r="C63" s="14">
        <v>100</v>
      </c>
      <c r="D63" s="10">
        <f t="shared" si="1"/>
        <v>208</v>
      </c>
      <c r="E63" s="16" t="s">
        <v>67</v>
      </c>
      <c r="F63" s="22">
        <f>B5+B11+B17</f>
        <v>1058</v>
      </c>
      <c r="G63" s="20">
        <f>C5+C11+C17</f>
        <v>987</v>
      </c>
      <c r="H63" s="10">
        <f>+F63+G63</f>
        <v>2045</v>
      </c>
    </row>
    <row r="64" spans="1:8" x14ac:dyDescent="0.15">
      <c r="A64" s="4">
        <v>49</v>
      </c>
      <c r="B64" s="10">
        <v>135</v>
      </c>
      <c r="C64" s="14">
        <v>104</v>
      </c>
      <c r="D64" s="10">
        <f t="shared" si="1"/>
        <v>239</v>
      </c>
      <c r="E64" s="16" t="s">
        <v>58</v>
      </c>
      <c r="F64" s="22">
        <f>B23+B29+B35+B41+B47+B53+B59+B65+F5+F11</f>
        <v>5086</v>
      </c>
      <c r="G64" s="20">
        <f>C23+C29+C35+C41+C47+C53+C59+C65+G5+G11</f>
        <v>4419</v>
      </c>
      <c r="H64" s="10">
        <f>+F64+G64</f>
        <v>9505</v>
      </c>
    </row>
    <row r="65" spans="1:8" x14ac:dyDescent="0.15">
      <c r="A65" s="5" t="s">
        <v>57</v>
      </c>
      <c r="B65" s="9">
        <f>SUM(B66:B70)</f>
        <v>516</v>
      </c>
      <c r="C65" s="13">
        <f>SUM(C66:C70)</f>
        <v>430</v>
      </c>
      <c r="D65" s="9">
        <f t="shared" si="1"/>
        <v>946</v>
      </c>
      <c r="E65" s="16" t="s">
        <v>68</v>
      </c>
      <c r="F65" s="22">
        <f>F17+F23+F29+F35+F41+F47+F53+F59</f>
        <v>1612</v>
      </c>
      <c r="G65" s="20">
        <f>G17+G23+G29+G35+G41+G47+G53+G59</f>
        <v>2161</v>
      </c>
      <c r="H65" s="10">
        <f>+F65+G65</f>
        <v>3773</v>
      </c>
    </row>
    <row r="66" spans="1:8" x14ac:dyDescent="0.15">
      <c r="A66" s="4">
        <v>50</v>
      </c>
      <c r="B66" s="10">
        <v>105</v>
      </c>
      <c r="C66" s="14">
        <v>102</v>
      </c>
      <c r="D66" s="10">
        <f t="shared" si="1"/>
        <v>207</v>
      </c>
      <c r="E66" s="16"/>
      <c r="F66" s="22"/>
      <c r="G66" s="20"/>
      <c r="H66" s="10"/>
    </row>
    <row r="67" spans="1:8" x14ac:dyDescent="0.15">
      <c r="A67" s="4">
        <v>51</v>
      </c>
      <c r="B67" s="10">
        <v>108</v>
      </c>
      <c r="C67" s="14">
        <v>72</v>
      </c>
      <c r="D67" s="10">
        <f t="shared" si="1"/>
        <v>180</v>
      </c>
      <c r="E67" s="16"/>
      <c r="F67" s="22"/>
      <c r="G67" s="20"/>
      <c r="H67" s="10"/>
    </row>
    <row r="68" spans="1:8" x14ac:dyDescent="0.15">
      <c r="A68" s="4">
        <v>52</v>
      </c>
      <c r="B68" s="10">
        <v>92</v>
      </c>
      <c r="C68" s="14">
        <v>80</v>
      </c>
      <c r="D68" s="10">
        <f t="shared" si="1"/>
        <v>172</v>
      </c>
      <c r="E68" s="16"/>
      <c r="F68" s="22"/>
      <c r="G68" s="20"/>
      <c r="H68" s="10"/>
    </row>
    <row r="69" spans="1:8" x14ac:dyDescent="0.15">
      <c r="A69" s="4">
        <v>53</v>
      </c>
      <c r="B69" s="10">
        <v>116</v>
      </c>
      <c r="C69" s="14">
        <v>88</v>
      </c>
      <c r="D69" s="10">
        <f t="shared" si="1"/>
        <v>204</v>
      </c>
      <c r="E69" s="16"/>
      <c r="F69" s="22"/>
      <c r="G69" s="20"/>
      <c r="H69" s="10"/>
    </row>
    <row r="70" spans="1:8" x14ac:dyDescent="0.15">
      <c r="A70" s="6">
        <v>54</v>
      </c>
      <c r="B70" s="11">
        <v>95</v>
      </c>
      <c r="C70" s="15">
        <v>88</v>
      </c>
      <c r="D70" s="11">
        <f>+B70+C70</f>
        <v>183</v>
      </c>
      <c r="E70" s="18"/>
      <c r="F70" s="15"/>
      <c r="G70" s="23"/>
      <c r="H70" s="11"/>
    </row>
  </sheetData>
  <phoneticPr fontId="3"/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0"/>
  <sheetViews>
    <sheetView workbookViewId="0">
      <selection activeCell="B6" sqref="B6"/>
    </sheetView>
  </sheetViews>
  <sheetFormatPr defaultRowHeight="13.5" x14ac:dyDescent="0.15"/>
  <sheetData>
    <row r="1" spans="1:8" x14ac:dyDescent="0.15">
      <c r="A1" s="1" t="s">
        <v>39</v>
      </c>
      <c r="B1" s="1"/>
      <c r="C1" s="1"/>
      <c r="D1" s="1" t="s">
        <v>0</v>
      </c>
      <c r="E1" s="1"/>
      <c r="F1" s="1"/>
      <c r="G1" s="1"/>
      <c r="H1" s="1"/>
    </row>
    <row r="2" spans="1:8" x14ac:dyDescent="0.15">
      <c r="A2" s="2" t="s">
        <v>8</v>
      </c>
      <c r="B2" s="1"/>
      <c r="C2" s="1"/>
      <c r="D2" s="1"/>
      <c r="E2" s="1"/>
      <c r="F2" s="1"/>
      <c r="G2" s="1"/>
      <c r="H2" s="1"/>
    </row>
    <row r="3" spans="1:8" x14ac:dyDescent="0.15">
      <c r="A3" s="3"/>
      <c r="B3" s="7" t="s">
        <v>6</v>
      </c>
      <c r="C3" s="12" t="s">
        <v>9</v>
      </c>
      <c r="D3" s="7" t="s">
        <v>3</v>
      </c>
      <c r="E3" s="7"/>
      <c r="F3" s="7" t="s">
        <v>6</v>
      </c>
      <c r="G3" s="12" t="s">
        <v>9</v>
      </c>
      <c r="H3" s="7" t="s">
        <v>3</v>
      </c>
    </row>
    <row r="4" spans="1:8" x14ac:dyDescent="0.15">
      <c r="A4" s="4" t="s">
        <v>1</v>
      </c>
      <c r="B4" s="8">
        <f>SUM(F63:F65)</f>
        <v>7732</v>
      </c>
      <c r="C4" s="8">
        <f>SUM(G63:G65)</f>
        <v>7611</v>
      </c>
      <c r="D4" s="8">
        <f>SUM(H63:H65)</f>
        <v>15343</v>
      </c>
      <c r="E4" s="16"/>
      <c r="F4" s="19"/>
      <c r="G4" s="19"/>
      <c r="H4" s="10"/>
    </row>
    <row r="5" spans="1:8" x14ac:dyDescent="0.15">
      <c r="A5" s="5" t="s">
        <v>2</v>
      </c>
      <c r="B5" s="9">
        <f>SUM(B6:B10)</f>
        <v>379</v>
      </c>
      <c r="C5" s="13">
        <f>SUM(C6:C10)</f>
        <v>346</v>
      </c>
      <c r="D5" s="9">
        <f>SUM(D6:D10)</f>
        <v>725</v>
      </c>
      <c r="E5" s="17" t="s">
        <v>60</v>
      </c>
      <c r="F5" s="9">
        <f>SUM(F6:F10)</f>
        <v>492</v>
      </c>
      <c r="G5" s="13">
        <f>SUM(G6:G10)</f>
        <v>436</v>
      </c>
      <c r="H5" s="9">
        <f t="shared" ref="H5:H59" si="0">+F5+G5</f>
        <v>928</v>
      </c>
    </row>
    <row r="6" spans="1:8" x14ac:dyDescent="0.15">
      <c r="A6" s="4">
        <v>0</v>
      </c>
      <c r="B6" s="10">
        <v>81</v>
      </c>
      <c r="C6" s="14">
        <v>52</v>
      </c>
      <c r="D6" s="10">
        <f t="shared" ref="D6:D69" si="1">+B6+C6</f>
        <v>133</v>
      </c>
      <c r="E6" s="16">
        <v>55</v>
      </c>
      <c r="F6" s="20">
        <v>89</v>
      </c>
      <c r="G6" s="20">
        <v>83</v>
      </c>
      <c r="H6" s="10">
        <f t="shared" si="0"/>
        <v>172</v>
      </c>
    </row>
    <row r="7" spans="1:8" x14ac:dyDescent="0.15">
      <c r="A7" s="4">
        <v>1</v>
      </c>
      <c r="B7" s="10">
        <v>75</v>
      </c>
      <c r="C7" s="14">
        <v>59</v>
      </c>
      <c r="D7" s="10">
        <f t="shared" si="1"/>
        <v>134</v>
      </c>
      <c r="E7" s="16">
        <v>56</v>
      </c>
      <c r="F7" s="20">
        <v>86</v>
      </c>
      <c r="G7" s="20">
        <v>89</v>
      </c>
      <c r="H7" s="10">
        <f t="shared" si="0"/>
        <v>175</v>
      </c>
    </row>
    <row r="8" spans="1:8" x14ac:dyDescent="0.15">
      <c r="A8" s="4">
        <v>2</v>
      </c>
      <c r="B8" s="10">
        <v>81</v>
      </c>
      <c r="C8" s="14">
        <v>82</v>
      </c>
      <c r="D8" s="10">
        <f t="shared" si="1"/>
        <v>163</v>
      </c>
      <c r="E8" s="16">
        <v>57</v>
      </c>
      <c r="F8" s="20">
        <v>92</v>
      </c>
      <c r="G8" s="20">
        <v>89</v>
      </c>
      <c r="H8" s="10">
        <f t="shared" si="0"/>
        <v>181</v>
      </c>
    </row>
    <row r="9" spans="1:8" x14ac:dyDescent="0.15">
      <c r="A9" s="4">
        <v>3</v>
      </c>
      <c r="B9" s="10">
        <v>64</v>
      </c>
      <c r="C9" s="14">
        <v>68</v>
      </c>
      <c r="D9" s="10">
        <f t="shared" si="1"/>
        <v>132</v>
      </c>
      <c r="E9" s="16">
        <v>58</v>
      </c>
      <c r="F9" s="20">
        <v>112</v>
      </c>
      <c r="G9" s="20">
        <v>76</v>
      </c>
      <c r="H9" s="10">
        <f t="shared" si="0"/>
        <v>188</v>
      </c>
    </row>
    <row r="10" spans="1:8" x14ac:dyDescent="0.15">
      <c r="A10" s="4">
        <v>4</v>
      </c>
      <c r="B10" s="10">
        <v>78</v>
      </c>
      <c r="C10" s="14">
        <v>85</v>
      </c>
      <c r="D10" s="10">
        <f t="shared" si="1"/>
        <v>163</v>
      </c>
      <c r="E10" s="16">
        <v>59</v>
      </c>
      <c r="F10" s="20">
        <v>113</v>
      </c>
      <c r="G10" s="20">
        <v>99</v>
      </c>
      <c r="H10" s="10">
        <f t="shared" si="0"/>
        <v>212</v>
      </c>
    </row>
    <row r="11" spans="1:8" x14ac:dyDescent="0.15">
      <c r="A11" s="5" t="s">
        <v>50</v>
      </c>
      <c r="B11" s="9">
        <f>SUM(B12:B16)</f>
        <v>370</v>
      </c>
      <c r="C11" s="13">
        <f>SUM(C12:C16)</f>
        <v>336</v>
      </c>
      <c r="D11" s="9">
        <f t="shared" si="1"/>
        <v>706</v>
      </c>
      <c r="E11" s="17" t="s">
        <v>62</v>
      </c>
      <c r="F11" s="9">
        <f>SUM(F12:F16)</f>
        <v>438</v>
      </c>
      <c r="G11" s="13">
        <f>SUM(G12:G16)</f>
        <v>449</v>
      </c>
      <c r="H11" s="9">
        <f t="shared" si="0"/>
        <v>887</v>
      </c>
    </row>
    <row r="12" spans="1:8" x14ac:dyDescent="0.15">
      <c r="A12" s="4">
        <v>5</v>
      </c>
      <c r="B12" s="10">
        <v>74</v>
      </c>
      <c r="C12" s="14">
        <v>72</v>
      </c>
      <c r="D12" s="10">
        <f t="shared" si="1"/>
        <v>146</v>
      </c>
      <c r="E12" s="16">
        <v>60</v>
      </c>
      <c r="F12" s="20">
        <v>84</v>
      </c>
      <c r="G12" s="20">
        <v>93</v>
      </c>
      <c r="H12" s="10">
        <f t="shared" si="0"/>
        <v>177</v>
      </c>
    </row>
    <row r="13" spans="1:8" x14ac:dyDescent="0.15">
      <c r="A13" s="4">
        <v>6</v>
      </c>
      <c r="B13" s="10">
        <v>75</v>
      </c>
      <c r="C13" s="14">
        <v>71</v>
      </c>
      <c r="D13" s="10">
        <f t="shared" si="1"/>
        <v>146</v>
      </c>
      <c r="E13" s="16">
        <v>61</v>
      </c>
      <c r="F13" s="20">
        <v>83</v>
      </c>
      <c r="G13" s="20">
        <v>84</v>
      </c>
      <c r="H13" s="10">
        <f t="shared" si="0"/>
        <v>167</v>
      </c>
    </row>
    <row r="14" spans="1:8" x14ac:dyDescent="0.15">
      <c r="A14" s="4">
        <v>7</v>
      </c>
      <c r="B14" s="10">
        <v>77</v>
      </c>
      <c r="C14" s="14">
        <v>64</v>
      </c>
      <c r="D14" s="10">
        <f t="shared" si="1"/>
        <v>141</v>
      </c>
      <c r="E14" s="16">
        <v>62</v>
      </c>
      <c r="F14" s="20">
        <v>86</v>
      </c>
      <c r="G14" s="20">
        <v>87</v>
      </c>
      <c r="H14" s="10">
        <f t="shared" si="0"/>
        <v>173</v>
      </c>
    </row>
    <row r="15" spans="1:8" x14ac:dyDescent="0.15">
      <c r="A15" s="4">
        <v>8</v>
      </c>
      <c r="B15" s="10">
        <v>68</v>
      </c>
      <c r="C15" s="14">
        <v>60</v>
      </c>
      <c r="D15" s="10">
        <f t="shared" si="1"/>
        <v>128</v>
      </c>
      <c r="E15" s="16">
        <v>63</v>
      </c>
      <c r="F15" s="20">
        <v>93</v>
      </c>
      <c r="G15" s="20">
        <v>104</v>
      </c>
      <c r="H15" s="10">
        <f t="shared" si="0"/>
        <v>197</v>
      </c>
    </row>
    <row r="16" spans="1:8" x14ac:dyDescent="0.15">
      <c r="A16" s="4">
        <v>9</v>
      </c>
      <c r="B16" s="10">
        <v>76</v>
      </c>
      <c r="C16" s="14">
        <v>69</v>
      </c>
      <c r="D16" s="10">
        <f t="shared" si="1"/>
        <v>145</v>
      </c>
      <c r="E16" s="16">
        <v>64</v>
      </c>
      <c r="F16" s="20">
        <v>92</v>
      </c>
      <c r="G16" s="20">
        <v>81</v>
      </c>
      <c r="H16" s="10">
        <f t="shared" si="0"/>
        <v>173</v>
      </c>
    </row>
    <row r="17" spans="1:8" x14ac:dyDescent="0.15">
      <c r="A17" s="5" t="s">
        <v>23</v>
      </c>
      <c r="B17" s="9">
        <f>SUM(B18:B22)</f>
        <v>324</v>
      </c>
      <c r="C17" s="13">
        <f>SUM(C18:C22)</f>
        <v>319</v>
      </c>
      <c r="D17" s="9">
        <f t="shared" si="1"/>
        <v>643</v>
      </c>
      <c r="E17" s="17" t="s">
        <v>35</v>
      </c>
      <c r="F17" s="9">
        <f>SUM(F18:F22)</f>
        <v>533</v>
      </c>
      <c r="G17" s="13">
        <f>SUM(G18:G22)</f>
        <v>602</v>
      </c>
      <c r="H17" s="9">
        <f t="shared" si="0"/>
        <v>1135</v>
      </c>
    </row>
    <row r="18" spans="1:8" x14ac:dyDescent="0.15">
      <c r="A18" s="4">
        <v>10</v>
      </c>
      <c r="B18" s="10">
        <v>64</v>
      </c>
      <c r="C18" s="14">
        <v>73</v>
      </c>
      <c r="D18" s="10">
        <f t="shared" si="1"/>
        <v>137</v>
      </c>
      <c r="E18" s="16">
        <v>65</v>
      </c>
      <c r="F18" s="20">
        <v>91</v>
      </c>
      <c r="G18" s="20">
        <v>116</v>
      </c>
      <c r="H18" s="10">
        <f t="shared" si="0"/>
        <v>207</v>
      </c>
    </row>
    <row r="19" spans="1:8" x14ac:dyDescent="0.15">
      <c r="A19" s="4">
        <v>11</v>
      </c>
      <c r="B19" s="10">
        <v>66</v>
      </c>
      <c r="C19" s="14">
        <v>58</v>
      </c>
      <c r="D19" s="10">
        <f t="shared" si="1"/>
        <v>124</v>
      </c>
      <c r="E19" s="16">
        <v>66</v>
      </c>
      <c r="F19" s="20">
        <v>93</v>
      </c>
      <c r="G19" s="20">
        <v>104</v>
      </c>
      <c r="H19" s="10">
        <f t="shared" si="0"/>
        <v>197</v>
      </c>
    </row>
    <row r="20" spans="1:8" x14ac:dyDescent="0.15">
      <c r="A20" s="4">
        <v>12</v>
      </c>
      <c r="B20" s="10">
        <v>65</v>
      </c>
      <c r="C20" s="14">
        <v>64</v>
      </c>
      <c r="D20" s="10">
        <f t="shared" si="1"/>
        <v>129</v>
      </c>
      <c r="E20" s="16">
        <v>67</v>
      </c>
      <c r="F20" s="20">
        <v>101</v>
      </c>
      <c r="G20" s="20">
        <v>140</v>
      </c>
      <c r="H20" s="10">
        <f t="shared" si="0"/>
        <v>241</v>
      </c>
    </row>
    <row r="21" spans="1:8" x14ac:dyDescent="0.15">
      <c r="A21" s="4">
        <v>13</v>
      </c>
      <c r="B21" s="10">
        <v>61</v>
      </c>
      <c r="C21" s="14">
        <v>61</v>
      </c>
      <c r="D21" s="10">
        <f t="shared" si="1"/>
        <v>122</v>
      </c>
      <c r="E21" s="16">
        <v>68</v>
      </c>
      <c r="F21" s="20">
        <v>132</v>
      </c>
      <c r="G21" s="20">
        <v>137</v>
      </c>
      <c r="H21" s="10">
        <f t="shared" si="0"/>
        <v>269</v>
      </c>
    </row>
    <row r="22" spans="1:8" x14ac:dyDescent="0.15">
      <c r="A22" s="4">
        <v>14</v>
      </c>
      <c r="B22" s="10">
        <v>68</v>
      </c>
      <c r="C22" s="14">
        <v>63</v>
      </c>
      <c r="D22" s="10">
        <f t="shared" si="1"/>
        <v>131</v>
      </c>
      <c r="E22" s="16">
        <v>69</v>
      </c>
      <c r="F22" s="20">
        <v>116</v>
      </c>
      <c r="G22" s="20">
        <v>105</v>
      </c>
      <c r="H22" s="10">
        <f t="shared" si="0"/>
        <v>221</v>
      </c>
    </row>
    <row r="23" spans="1:8" x14ac:dyDescent="0.15">
      <c r="A23" s="5" t="s">
        <v>5</v>
      </c>
      <c r="B23" s="9">
        <f>SUM(B24:B28)</f>
        <v>329</v>
      </c>
      <c r="C23" s="13">
        <f>SUM(C24:C28)</f>
        <v>286</v>
      </c>
      <c r="D23" s="9">
        <f t="shared" si="1"/>
        <v>615</v>
      </c>
      <c r="E23" s="17" t="s">
        <v>63</v>
      </c>
      <c r="F23" s="9">
        <f>SUM(F24:F28)</f>
        <v>349</v>
      </c>
      <c r="G23" s="13">
        <f>SUM(G24:G28)</f>
        <v>427</v>
      </c>
      <c r="H23" s="9">
        <f t="shared" si="0"/>
        <v>776</v>
      </c>
    </row>
    <row r="24" spans="1:8" x14ac:dyDescent="0.15">
      <c r="A24" s="4">
        <v>15</v>
      </c>
      <c r="B24" s="10">
        <v>68</v>
      </c>
      <c r="C24" s="14">
        <v>70</v>
      </c>
      <c r="D24" s="10">
        <f t="shared" si="1"/>
        <v>138</v>
      </c>
      <c r="E24" s="16">
        <v>70</v>
      </c>
      <c r="F24" s="20">
        <v>96</v>
      </c>
      <c r="G24" s="20">
        <v>101</v>
      </c>
      <c r="H24" s="10">
        <f t="shared" si="0"/>
        <v>197</v>
      </c>
    </row>
    <row r="25" spans="1:8" x14ac:dyDescent="0.15">
      <c r="A25" s="4">
        <v>16</v>
      </c>
      <c r="B25" s="10">
        <v>58</v>
      </c>
      <c r="C25" s="14">
        <v>51</v>
      </c>
      <c r="D25" s="10">
        <f t="shared" si="1"/>
        <v>109</v>
      </c>
      <c r="E25" s="16">
        <v>71</v>
      </c>
      <c r="F25" s="20">
        <v>61</v>
      </c>
      <c r="G25" s="20">
        <v>83</v>
      </c>
      <c r="H25" s="10">
        <f t="shared" si="0"/>
        <v>144</v>
      </c>
    </row>
    <row r="26" spans="1:8" x14ac:dyDescent="0.15">
      <c r="A26" s="4">
        <v>17</v>
      </c>
      <c r="B26" s="10">
        <v>72</v>
      </c>
      <c r="C26" s="14">
        <v>57</v>
      </c>
      <c r="D26" s="10">
        <f t="shared" si="1"/>
        <v>129</v>
      </c>
      <c r="E26" s="16">
        <v>72</v>
      </c>
      <c r="F26" s="20">
        <v>60</v>
      </c>
      <c r="G26" s="20">
        <v>76</v>
      </c>
      <c r="H26" s="10">
        <f t="shared" si="0"/>
        <v>136</v>
      </c>
    </row>
    <row r="27" spans="1:8" x14ac:dyDescent="0.15">
      <c r="A27" s="4">
        <v>18</v>
      </c>
      <c r="B27" s="10">
        <v>61</v>
      </c>
      <c r="C27" s="14">
        <v>55</v>
      </c>
      <c r="D27" s="10">
        <f t="shared" si="1"/>
        <v>116</v>
      </c>
      <c r="E27" s="16">
        <v>73</v>
      </c>
      <c r="F27" s="20">
        <v>67</v>
      </c>
      <c r="G27" s="20">
        <v>86</v>
      </c>
      <c r="H27" s="10">
        <f t="shared" si="0"/>
        <v>153</v>
      </c>
    </row>
    <row r="28" spans="1:8" x14ac:dyDescent="0.15">
      <c r="A28" s="4">
        <v>19</v>
      </c>
      <c r="B28" s="10">
        <v>70</v>
      </c>
      <c r="C28" s="14">
        <v>53</v>
      </c>
      <c r="D28" s="10">
        <f t="shared" si="1"/>
        <v>123</v>
      </c>
      <c r="E28" s="16">
        <v>74</v>
      </c>
      <c r="F28" s="20">
        <v>65</v>
      </c>
      <c r="G28" s="20">
        <v>81</v>
      </c>
      <c r="H28" s="10">
        <f t="shared" si="0"/>
        <v>146</v>
      </c>
    </row>
    <row r="29" spans="1:8" x14ac:dyDescent="0.15">
      <c r="A29" s="5" t="s">
        <v>43</v>
      </c>
      <c r="B29" s="9">
        <f>SUM(B30:B34)</f>
        <v>373</v>
      </c>
      <c r="C29" s="13">
        <f>SUM(C30:C34)</f>
        <v>338</v>
      </c>
      <c r="D29" s="9">
        <f t="shared" si="1"/>
        <v>711</v>
      </c>
      <c r="E29" s="17" t="s">
        <v>59</v>
      </c>
      <c r="F29" s="9">
        <f>SUM(F30:F34)</f>
        <v>303</v>
      </c>
      <c r="G29" s="13">
        <f>SUM(G30:G34)</f>
        <v>414</v>
      </c>
      <c r="H29" s="9">
        <f t="shared" si="0"/>
        <v>717</v>
      </c>
    </row>
    <row r="30" spans="1:8" x14ac:dyDescent="0.15">
      <c r="A30" s="4">
        <v>20</v>
      </c>
      <c r="B30" s="10">
        <v>58</v>
      </c>
      <c r="C30" s="14">
        <v>67</v>
      </c>
      <c r="D30" s="10">
        <f t="shared" si="1"/>
        <v>125</v>
      </c>
      <c r="E30" s="16">
        <v>75</v>
      </c>
      <c r="F30" s="20">
        <v>70</v>
      </c>
      <c r="G30" s="20">
        <v>85</v>
      </c>
      <c r="H30" s="10">
        <f t="shared" si="0"/>
        <v>155</v>
      </c>
    </row>
    <row r="31" spans="1:8" x14ac:dyDescent="0.15">
      <c r="A31" s="4">
        <v>21</v>
      </c>
      <c r="B31" s="10">
        <v>64</v>
      </c>
      <c r="C31" s="14">
        <v>68</v>
      </c>
      <c r="D31" s="10">
        <f t="shared" si="1"/>
        <v>132</v>
      </c>
      <c r="E31" s="16">
        <v>76</v>
      </c>
      <c r="F31" s="20">
        <v>69</v>
      </c>
      <c r="G31" s="20">
        <v>92</v>
      </c>
      <c r="H31" s="10">
        <f t="shared" si="0"/>
        <v>161</v>
      </c>
    </row>
    <row r="32" spans="1:8" x14ac:dyDescent="0.15">
      <c r="A32" s="4">
        <v>22</v>
      </c>
      <c r="B32" s="10">
        <v>78</v>
      </c>
      <c r="C32" s="14">
        <v>66</v>
      </c>
      <c r="D32" s="10">
        <f t="shared" si="1"/>
        <v>144</v>
      </c>
      <c r="E32" s="16">
        <v>77</v>
      </c>
      <c r="F32" s="20">
        <v>64</v>
      </c>
      <c r="G32" s="20">
        <v>85</v>
      </c>
      <c r="H32" s="10">
        <f t="shared" si="0"/>
        <v>149</v>
      </c>
    </row>
    <row r="33" spans="1:8" x14ac:dyDescent="0.15">
      <c r="A33" s="4">
        <v>23</v>
      </c>
      <c r="B33" s="10">
        <v>87</v>
      </c>
      <c r="C33" s="14">
        <v>70</v>
      </c>
      <c r="D33" s="10">
        <f t="shared" si="1"/>
        <v>157</v>
      </c>
      <c r="E33" s="16">
        <v>78</v>
      </c>
      <c r="F33" s="20">
        <v>44</v>
      </c>
      <c r="G33" s="20">
        <v>88</v>
      </c>
      <c r="H33" s="10">
        <f t="shared" si="0"/>
        <v>132</v>
      </c>
    </row>
    <row r="34" spans="1:8" x14ac:dyDescent="0.15">
      <c r="A34" s="4">
        <v>24</v>
      </c>
      <c r="B34" s="10">
        <v>86</v>
      </c>
      <c r="C34" s="14">
        <v>67</v>
      </c>
      <c r="D34" s="10">
        <f t="shared" si="1"/>
        <v>153</v>
      </c>
      <c r="E34" s="16">
        <v>79</v>
      </c>
      <c r="F34" s="20">
        <v>56</v>
      </c>
      <c r="G34" s="20">
        <v>64</v>
      </c>
      <c r="H34" s="10">
        <f t="shared" si="0"/>
        <v>120</v>
      </c>
    </row>
    <row r="35" spans="1:8" x14ac:dyDescent="0.15">
      <c r="A35" s="5" t="s">
        <v>13</v>
      </c>
      <c r="B35" s="9">
        <f>SUM(B36:B40)</f>
        <v>453</v>
      </c>
      <c r="C35" s="13">
        <f>SUM(C36:C40)</f>
        <v>364</v>
      </c>
      <c r="D35" s="9">
        <f t="shared" si="1"/>
        <v>817</v>
      </c>
      <c r="E35" s="17" t="s">
        <v>64</v>
      </c>
      <c r="F35" s="13">
        <f>SUM(F36:F40)</f>
        <v>241</v>
      </c>
      <c r="G35" s="13">
        <f>SUM(G36:G40)</f>
        <v>323</v>
      </c>
      <c r="H35" s="9">
        <f t="shared" si="0"/>
        <v>564</v>
      </c>
    </row>
    <row r="36" spans="1:8" x14ac:dyDescent="0.15">
      <c r="A36" s="4">
        <v>25</v>
      </c>
      <c r="B36" s="10">
        <v>80</v>
      </c>
      <c r="C36" s="14">
        <v>64</v>
      </c>
      <c r="D36" s="10">
        <f t="shared" si="1"/>
        <v>144</v>
      </c>
      <c r="E36" s="16">
        <v>80</v>
      </c>
      <c r="F36" s="20">
        <v>56</v>
      </c>
      <c r="G36" s="20">
        <v>74</v>
      </c>
      <c r="H36" s="10">
        <f t="shared" si="0"/>
        <v>130</v>
      </c>
    </row>
    <row r="37" spans="1:8" x14ac:dyDescent="0.15">
      <c r="A37" s="4">
        <v>26</v>
      </c>
      <c r="B37" s="10">
        <v>78</v>
      </c>
      <c r="C37" s="14">
        <v>56</v>
      </c>
      <c r="D37" s="10">
        <f t="shared" si="1"/>
        <v>134</v>
      </c>
      <c r="E37" s="16">
        <v>81</v>
      </c>
      <c r="F37" s="20">
        <v>37</v>
      </c>
      <c r="G37" s="20">
        <v>64</v>
      </c>
      <c r="H37" s="10">
        <f t="shared" si="0"/>
        <v>101</v>
      </c>
    </row>
    <row r="38" spans="1:8" x14ac:dyDescent="0.15">
      <c r="A38" s="4">
        <v>27</v>
      </c>
      <c r="B38" s="10">
        <v>86</v>
      </c>
      <c r="C38" s="14">
        <v>85</v>
      </c>
      <c r="D38" s="10">
        <f t="shared" si="1"/>
        <v>171</v>
      </c>
      <c r="E38" s="16">
        <v>82</v>
      </c>
      <c r="F38" s="20">
        <v>59</v>
      </c>
      <c r="G38" s="20">
        <v>66</v>
      </c>
      <c r="H38" s="10">
        <f t="shared" si="0"/>
        <v>125</v>
      </c>
    </row>
    <row r="39" spans="1:8" x14ac:dyDescent="0.15">
      <c r="A39" s="4">
        <v>28</v>
      </c>
      <c r="B39" s="10">
        <v>103</v>
      </c>
      <c r="C39" s="14">
        <v>70</v>
      </c>
      <c r="D39" s="10">
        <f t="shared" si="1"/>
        <v>173</v>
      </c>
      <c r="E39" s="16">
        <v>83</v>
      </c>
      <c r="F39" s="20">
        <v>42</v>
      </c>
      <c r="G39" s="20">
        <v>66</v>
      </c>
      <c r="H39" s="10">
        <f t="shared" si="0"/>
        <v>108</v>
      </c>
    </row>
    <row r="40" spans="1:8" x14ac:dyDescent="0.15">
      <c r="A40" s="4">
        <v>29</v>
      </c>
      <c r="B40" s="10">
        <v>106</v>
      </c>
      <c r="C40" s="14">
        <v>89</v>
      </c>
      <c r="D40" s="10">
        <f t="shared" si="1"/>
        <v>195</v>
      </c>
      <c r="E40" s="16">
        <v>84</v>
      </c>
      <c r="F40" s="20">
        <v>47</v>
      </c>
      <c r="G40" s="20">
        <v>53</v>
      </c>
      <c r="H40" s="10">
        <f t="shared" si="0"/>
        <v>100</v>
      </c>
    </row>
    <row r="41" spans="1:8" x14ac:dyDescent="0.15">
      <c r="A41" s="5" t="s">
        <v>52</v>
      </c>
      <c r="B41" s="9">
        <f>SUM(B42:B46)</f>
        <v>505</v>
      </c>
      <c r="C41" s="13">
        <f>SUM(C42:C46)</f>
        <v>509</v>
      </c>
      <c r="D41" s="9">
        <f t="shared" si="1"/>
        <v>1014</v>
      </c>
      <c r="E41" s="17" t="s">
        <v>65</v>
      </c>
      <c r="F41" s="9">
        <f>SUM(F42:F46)</f>
        <v>121</v>
      </c>
      <c r="G41" s="13">
        <f>SUM(G42:G46)</f>
        <v>236</v>
      </c>
      <c r="H41" s="9">
        <f t="shared" si="0"/>
        <v>357</v>
      </c>
    </row>
    <row r="42" spans="1:8" x14ac:dyDescent="0.15">
      <c r="A42" s="4">
        <v>30</v>
      </c>
      <c r="B42" s="10">
        <v>93</v>
      </c>
      <c r="C42" s="14">
        <v>79</v>
      </c>
      <c r="D42" s="10">
        <f t="shared" si="1"/>
        <v>172</v>
      </c>
      <c r="E42" s="16">
        <v>85</v>
      </c>
      <c r="F42" s="20">
        <v>30</v>
      </c>
      <c r="G42" s="20">
        <v>53</v>
      </c>
      <c r="H42" s="10">
        <f t="shared" si="0"/>
        <v>83</v>
      </c>
    </row>
    <row r="43" spans="1:8" x14ac:dyDescent="0.15">
      <c r="A43" s="4">
        <v>31</v>
      </c>
      <c r="B43" s="10">
        <v>94</v>
      </c>
      <c r="C43" s="14">
        <v>105</v>
      </c>
      <c r="D43" s="10">
        <f t="shared" si="1"/>
        <v>199</v>
      </c>
      <c r="E43" s="16">
        <v>86</v>
      </c>
      <c r="F43" s="20">
        <v>30</v>
      </c>
      <c r="G43" s="20">
        <v>39</v>
      </c>
      <c r="H43" s="10">
        <f t="shared" si="0"/>
        <v>69</v>
      </c>
    </row>
    <row r="44" spans="1:8" x14ac:dyDescent="0.15">
      <c r="A44" s="4">
        <v>32</v>
      </c>
      <c r="B44" s="10">
        <v>105</v>
      </c>
      <c r="C44" s="14">
        <v>106</v>
      </c>
      <c r="D44" s="10">
        <f t="shared" si="1"/>
        <v>211</v>
      </c>
      <c r="E44" s="16">
        <v>87</v>
      </c>
      <c r="F44" s="20">
        <v>26</v>
      </c>
      <c r="G44" s="20">
        <v>50</v>
      </c>
      <c r="H44" s="10">
        <f t="shared" si="0"/>
        <v>76</v>
      </c>
    </row>
    <row r="45" spans="1:8" x14ac:dyDescent="0.15">
      <c r="A45" s="4">
        <v>33</v>
      </c>
      <c r="B45" s="10">
        <v>110</v>
      </c>
      <c r="C45" s="14">
        <v>106</v>
      </c>
      <c r="D45" s="10">
        <f t="shared" si="1"/>
        <v>216</v>
      </c>
      <c r="E45" s="16">
        <v>88</v>
      </c>
      <c r="F45" s="20">
        <v>15</v>
      </c>
      <c r="G45" s="20">
        <v>52</v>
      </c>
      <c r="H45" s="10">
        <f t="shared" si="0"/>
        <v>67</v>
      </c>
    </row>
    <row r="46" spans="1:8" x14ac:dyDescent="0.15">
      <c r="A46" s="4">
        <v>34</v>
      </c>
      <c r="B46" s="10">
        <v>103</v>
      </c>
      <c r="C46" s="14">
        <v>113</v>
      </c>
      <c r="D46" s="10">
        <f t="shared" si="1"/>
        <v>216</v>
      </c>
      <c r="E46" s="16">
        <v>89</v>
      </c>
      <c r="F46" s="20">
        <v>20</v>
      </c>
      <c r="G46" s="20">
        <v>42</v>
      </c>
      <c r="H46" s="10">
        <f t="shared" si="0"/>
        <v>62</v>
      </c>
    </row>
    <row r="47" spans="1:8" x14ac:dyDescent="0.15">
      <c r="A47" s="5" t="s">
        <v>53</v>
      </c>
      <c r="B47" s="9">
        <f>SUM(B48:B52)</f>
        <v>636</v>
      </c>
      <c r="C47" s="13">
        <f>SUM(C48:C52)</f>
        <v>517</v>
      </c>
      <c r="D47" s="9">
        <f t="shared" si="1"/>
        <v>1153</v>
      </c>
      <c r="E47" s="17" t="s">
        <v>55</v>
      </c>
      <c r="F47" s="9">
        <f>SUM(F48:F52)</f>
        <v>45</v>
      </c>
      <c r="G47" s="13">
        <f>SUM(G48:G52)</f>
        <v>117</v>
      </c>
      <c r="H47" s="9">
        <f t="shared" si="0"/>
        <v>162</v>
      </c>
    </row>
    <row r="48" spans="1:8" x14ac:dyDescent="0.15">
      <c r="A48" s="4">
        <v>35</v>
      </c>
      <c r="B48" s="10">
        <v>123</v>
      </c>
      <c r="C48" s="14">
        <v>91</v>
      </c>
      <c r="D48" s="10">
        <f t="shared" si="1"/>
        <v>214</v>
      </c>
      <c r="E48" s="16">
        <v>90</v>
      </c>
      <c r="F48" s="20">
        <v>13</v>
      </c>
      <c r="G48" s="20">
        <v>28</v>
      </c>
      <c r="H48" s="10">
        <f t="shared" si="0"/>
        <v>41</v>
      </c>
    </row>
    <row r="49" spans="1:8" x14ac:dyDescent="0.15">
      <c r="A49" s="4">
        <v>36</v>
      </c>
      <c r="B49" s="10">
        <v>123</v>
      </c>
      <c r="C49" s="14">
        <v>107</v>
      </c>
      <c r="D49" s="10">
        <f t="shared" si="1"/>
        <v>230</v>
      </c>
      <c r="E49" s="16">
        <v>91</v>
      </c>
      <c r="F49" s="20">
        <v>12</v>
      </c>
      <c r="G49" s="20">
        <v>23</v>
      </c>
      <c r="H49" s="10">
        <f t="shared" si="0"/>
        <v>35</v>
      </c>
    </row>
    <row r="50" spans="1:8" x14ac:dyDescent="0.15">
      <c r="A50" s="4">
        <v>37</v>
      </c>
      <c r="B50" s="10">
        <v>136</v>
      </c>
      <c r="C50" s="14">
        <v>107</v>
      </c>
      <c r="D50" s="10">
        <f t="shared" si="1"/>
        <v>243</v>
      </c>
      <c r="E50" s="16">
        <v>92</v>
      </c>
      <c r="F50" s="20">
        <v>7</v>
      </c>
      <c r="G50" s="20">
        <v>32</v>
      </c>
      <c r="H50" s="10">
        <f t="shared" si="0"/>
        <v>39</v>
      </c>
    </row>
    <row r="51" spans="1:8" x14ac:dyDescent="0.15">
      <c r="A51" s="4">
        <v>38</v>
      </c>
      <c r="B51" s="10">
        <v>122</v>
      </c>
      <c r="C51" s="14">
        <v>104</v>
      </c>
      <c r="D51" s="10">
        <f t="shared" si="1"/>
        <v>226</v>
      </c>
      <c r="E51" s="16">
        <v>93</v>
      </c>
      <c r="F51" s="20">
        <v>8</v>
      </c>
      <c r="G51" s="20">
        <v>16</v>
      </c>
      <c r="H51" s="10">
        <f t="shared" si="0"/>
        <v>24</v>
      </c>
    </row>
    <row r="52" spans="1:8" x14ac:dyDescent="0.15">
      <c r="A52" s="4">
        <v>39</v>
      </c>
      <c r="B52" s="10">
        <v>132</v>
      </c>
      <c r="C52" s="14">
        <v>108</v>
      </c>
      <c r="D52" s="10">
        <f t="shared" si="1"/>
        <v>240</v>
      </c>
      <c r="E52" s="16">
        <v>94</v>
      </c>
      <c r="F52" s="20">
        <v>5</v>
      </c>
      <c r="G52" s="20">
        <v>18</v>
      </c>
      <c r="H52" s="10">
        <f t="shared" si="0"/>
        <v>23</v>
      </c>
    </row>
    <row r="53" spans="1:8" x14ac:dyDescent="0.15">
      <c r="A53" s="5" t="s">
        <v>54</v>
      </c>
      <c r="B53" s="9">
        <f>SUM(B54:B58)</f>
        <v>701</v>
      </c>
      <c r="C53" s="13">
        <f>SUM(C54:C58)</f>
        <v>589</v>
      </c>
      <c r="D53" s="9">
        <f t="shared" si="1"/>
        <v>1290</v>
      </c>
      <c r="E53" s="17" t="s">
        <v>61</v>
      </c>
      <c r="F53" s="9">
        <f>SUM(F54:F58)</f>
        <v>13</v>
      </c>
      <c r="G53" s="13">
        <f>SUM(G54:G58)</f>
        <v>40</v>
      </c>
      <c r="H53" s="9">
        <f t="shared" si="0"/>
        <v>53</v>
      </c>
    </row>
    <row r="54" spans="1:8" x14ac:dyDescent="0.15">
      <c r="A54" s="4">
        <v>40</v>
      </c>
      <c r="B54" s="10">
        <v>112</v>
      </c>
      <c r="C54" s="14">
        <v>121</v>
      </c>
      <c r="D54" s="10">
        <f t="shared" si="1"/>
        <v>233</v>
      </c>
      <c r="E54" s="16">
        <v>95</v>
      </c>
      <c r="F54" s="20">
        <v>6</v>
      </c>
      <c r="G54" s="20">
        <v>17</v>
      </c>
      <c r="H54" s="10">
        <f t="shared" si="0"/>
        <v>23</v>
      </c>
    </row>
    <row r="55" spans="1:8" x14ac:dyDescent="0.15">
      <c r="A55" s="4">
        <v>41</v>
      </c>
      <c r="B55" s="10">
        <v>148</v>
      </c>
      <c r="C55" s="14">
        <v>121</v>
      </c>
      <c r="D55" s="10">
        <f t="shared" si="1"/>
        <v>269</v>
      </c>
      <c r="E55" s="16">
        <v>96</v>
      </c>
      <c r="F55" s="20">
        <v>3</v>
      </c>
      <c r="G55" s="20">
        <v>10</v>
      </c>
      <c r="H55" s="10">
        <f t="shared" si="0"/>
        <v>13</v>
      </c>
    </row>
    <row r="56" spans="1:8" x14ac:dyDescent="0.15">
      <c r="A56" s="4">
        <v>42</v>
      </c>
      <c r="B56" s="10">
        <v>141</v>
      </c>
      <c r="C56" s="14">
        <v>120</v>
      </c>
      <c r="D56" s="10">
        <f t="shared" si="1"/>
        <v>261</v>
      </c>
      <c r="E56" s="16">
        <v>97</v>
      </c>
      <c r="F56" s="20">
        <v>2</v>
      </c>
      <c r="G56" s="20">
        <v>7</v>
      </c>
      <c r="H56" s="10">
        <f t="shared" si="0"/>
        <v>9</v>
      </c>
    </row>
    <row r="57" spans="1:8" x14ac:dyDescent="0.15">
      <c r="A57" s="4">
        <v>43</v>
      </c>
      <c r="B57" s="10">
        <v>157</v>
      </c>
      <c r="C57" s="14">
        <v>110</v>
      </c>
      <c r="D57" s="10">
        <f t="shared" si="1"/>
        <v>267</v>
      </c>
      <c r="E57" s="16">
        <v>98</v>
      </c>
      <c r="F57" s="20">
        <v>1</v>
      </c>
      <c r="G57" s="20">
        <v>4</v>
      </c>
      <c r="H57" s="10">
        <f t="shared" si="0"/>
        <v>5</v>
      </c>
    </row>
    <row r="58" spans="1:8" x14ac:dyDescent="0.15">
      <c r="A58" s="4">
        <v>44</v>
      </c>
      <c r="B58" s="10">
        <v>143</v>
      </c>
      <c r="C58" s="14">
        <v>117</v>
      </c>
      <c r="D58" s="10">
        <f t="shared" si="1"/>
        <v>260</v>
      </c>
      <c r="E58" s="16">
        <v>99</v>
      </c>
      <c r="F58" s="20">
        <v>1</v>
      </c>
      <c r="G58" s="20">
        <v>2</v>
      </c>
      <c r="H58" s="10">
        <f t="shared" si="0"/>
        <v>3</v>
      </c>
    </row>
    <row r="59" spans="1:8" x14ac:dyDescent="0.15">
      <c r="A59" s="5" t="s">
        <v>56</v>
      </c>
      <c r="B59" s="9">
        <f>SUM(B60:B64)</f>
        <v>613</v>
      </c>
      <c r="C59" s="13">
        <f>SUM(C60:C64)</f>
        <v>521</v>
      </c>
      <c r="D59" s="9">
        <f t="shared" si="1"/>
        <v>1134</v>
      </c>
      <c r="E59" s="17" t="s">
        <v>66</v>
      </c>
      <c r="F59" s="21">
        <v>1</v>
      </c>
      <c r="G59" s="21">
        <v>8</v>
      </c>
      <c r="H59" s="9">
        <f t="shared" si="0"/>
        <v>9</v>
      </c>
    </row>
    <row r="60" spans="1:8" x14ac:dyDescent="0.15">
      <c r="A60" s="4">
        <v>45</v>
      </c>
      <c r="B60" s="10">
        <v>137</v>
      </c>
      <c r="C60" s="14">
        <v>110</v>
      </c>
      <c r="D60" s="10">
        <f t="shared" si="1"/>
        <v>247</v>
      </c>
      <c r="E60" s="16"/>
      <c r="F60" s="20"/>
      <c r="G60" s="20"/>
      <c r="H60" s="10"/>
    </row>
    <row r="61" spans="1:8" x14ac:dyDescent="0.15">
      <c r="A61" s="4">
        <v>46</v>
      </c>
      <c r="B61" s="10">
        <v>127</v>
      </c>
      <c r="C61" s="14">
        <v>102</v>
      </c>
      <c r="D61" s="10">
        <f t="shared" si="1"/>
        <v>229</v>
      </c>
      <c r="E61" s="16"/>
      <c r="F61" s="22"/>
      <c r="G61" s="20"/>
      <c r="H61" s="10"/>
    </row>
    <row r="62" spans="1:8" x14ac:dyDescent="0.15">
      <c r="A62" s="4">
        <v>47</v>
      </c>
      <c r="B62" s="10">
        <v>105</v>
      </c>
      <c r="C62" s="14">
        <v>104</v>
      </c>
      <c r="D62" s="10">
        <f t="shared" si="1"/>
        <v>209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v>138</v>
      </c>
      <c r="C63" s="14">
        <v>103</v>
      </c>
      <c r="D63" s="10">
        <f t="shared" si="1"/>
        <v>241</v>
      </c>
      <c r="E63" s="16" t="s">
        <v>67</v>
      </c>
      <c r="F63" s="22">
        <f>B5+B11+B17</f>
        <v>1073</v>
      </c>
      <c r="G63" s="20">
        <f>C5+C11+C17</f>
        <v>1001</v>
      </c>
      <c r="H63" s="10">
        <f>+F63+G63</f>
        <v>2074</v>
      </c>
    </row>
    <row r="64" spans="1:8" x14ac:dyDescent="0.15">
      <c r="A64" s="4">
        <v>49</v>
      </c>
      <c r="B64" s="10">
        <v>106</v>
      </c>
      <c r="C64" s="14">
        <v>102</v>
      </c>
      <c r="D64" s="10">
        <f t="shared" si="1"/>
        <v>208</v>
      </c>
      <c r="E64" s="16" t="s">
        <v>58</v>
      </c>
      <c r="F64" s="22">
        <f>B23+B29+B35+B41+B47+B53+B59+B65+F5+F11</f>
        <v>5053</v>
      </c>
      <c r="G64" s="20">
        <f>C23+C29+C35+C41+C47+C53+C59+C65+G5+G11</f>
        <v>4443</v>
      </c>
      <c r="H64" s="10">
        <f>+F64+G64</f>
        <v>9496</v>
      </c>
    </row>
    <row r="65" spans="1:8" x14ac:dyDescent="0.15">
      <c r="A65" s="5" t="s">
        <v>57</v>
      </c>
      <c r="B65" s="9">
        <f>SUM(B66:B70)</f>
        <v>513</v>
      </c>
      <c r="C65" s="13">
        <f>SUM(C66:C70)</f>
        <v>434</v>
      </c>
      <c r="D65" s="9">
        <f t="shared" si="1"/>
        <v>947</v>
      </c>
      <c r="E65" s="16" t="s">
        <v>68</v>
      </c>
      <c r="F65" s="22">
        <f>F17+F23+F29+F35+F41+F47+F53+F59</f>
        <v>1606</v>
      </c>
      <c r="G65" s="20">
        <f>G17+G23+G29+G35+G41+G47+G53+G59</f>
        <v>2167</v>
      </c>
      <c r="H65" s="10">
        <f>+F65+G65</f>
        <v>3773</v>
      </c>
    </row>
    <row r="66" spans="1:8" x14ac:dyDescent="0.15">
      <c r="A66" s="4">
        <v>50</v>
      </c>
      <c r="B66" s="10">
        <v>108</v>
      </c>
      <c r="C66" s="14">
        <v>80</v>
      </c>
      <c r="D66" s="10">
        <f t="shared" si="1"/>
        <v>188</v>
      </c>
      <c r="E66" s="16"/>
      <c r="F66" s="22"/>
      <c r="G66" s="20"/>
      <c r="H66" s="10"/>
    </row>
    <row r="67" spans="1:8" x14ac:dyDescent="0.15">
      <c r="A67" s="4">
        <v>51</v>
      </c>
      <c r="B67" s="10">
        <v>96</v>
      </c>
      <c r="C67" s="14">
        <v>82</v>
      </c>
      <c r="D67" s="10">
        <f t="shared" si="1"/>
        <v>178</v>
      </c>
      <c r="E67" s="16"/>
      <c r="F67" s="22"/>
      <c r="G67" s="20"/>
      <c r="H67" s="10"/>
    </row>
    <row r="68" spans="1:8" x14ac:dyDescent="0.15">
      <c r="A68" s="4">
        <v>52</v>
      </c>
      <c r="B68" s="10">
        <v>118</v>
      </c>
      <c r="C68" s="14">
        <v>95</v>
      </c>
      <c r="D68" s="10">
        <f t="shared" si="1"/>
        <v>213</v>
      </c>
      <c r="E68" s="16"/>
      <c r="F68" s="22"/>
      <c r="G68" s="20"/>
      <c r="H68" s="10"/>
    </row>
    <row r="69" spans="1:8" x14ac:dyDescent="0.15">
      <c r="A69" s="4">
        <v>53</v>
      </c>
      <c r="B69" s="10">
        <v>96</v>
      </c>
      <c r="C69" s="14">
        <v>87</v>
      </c>
      <c r="D69" s="10">
        <f t="shared" si="1"/>
        <v>183</v>
      </c>
      <c r="E69" s="16"/>
      <c r="F69" s="22"/>
      <c r="G69" s="20"/>
      <c r="H69" s="10"/>
    </row>
    <row r="70" spans="1:8" x14ac:dyDescent="0.15">
      <c r="A70" s="6">
        <v>54</v>
      </c>
      <c r="B70" s="11">
        <v>95</v>
      </c>
      <c r="C70" s="15">
        <v>90</v>
      </c>
      <c r="D70" s="11">
        <f>+B70+C70</f>
        <v>185</v>
      </c>
      <c r="E70" s="18"/>
      <c r="F70" s="15"/>
      <c r="G70" s="23"/>
      <c r="H70" s="11"/>
    </row>
  </sheetData>
  <phoneticPr fontId="3"/>
  <pageMargins left="0.7" right="0.7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0"/>
  <sheetViews>
    <sheetView workbookViewId="0">
      <selection activeCell="B6" sqref="B6"/>
    </sheetView>
  </sheetViews>
  <sheetFormatPr defaultRowHeight="13.5" x14ac:dyDescent="0.15"/>
  <sheetData>
    <row r="1" spans="1:8" x14ac:dyDescent="0.15">
      <c r="A1" s="1" t="s">
        <v>39</v>
      </c>
      <c r="B1" s="1"/>
      <c r="C1" s="1"/>
      <c r="D1" s="1" t="s">
        <v>0</v>
      </c>
      <c r="E1" s="1"/>
      <c r="F1" s="1"/>
      <c r="G1" s="1"/>
      <c r="H1" s="1"/>
    </row>
    <row r="2" spans="1:8" x14ac:dyDescent="0.15">
      <c r="A2" s="2" t="s">
        <v>69</v>
      </c>
      <c r="B2" s="1"/>
      <c r="C2" s="1"/>
      <c r="D2" s="1"/>
      <c r="E2" s="1"/>
      <c r="F2" s="1"/>
      <c r="G2" s="1"/>
      <c r="H2" s="1"/>
    </row>
    <row r="3" spans="1:8" x14ac:dyDescent="0.15">
      <c r="A3" s="3"/>
      <c r="B3" s="7" t="s">
        <v>6</v>
      </c>
      <c r="C3" s="12" t="s">
        <v>9</v>
      </c>
      <c r="D3" s="7" t="s">
        <v>3</v>
      </c>
      <c r="E3" s="7"/>
      <c r="F3" s="7" t="s">
        <v>6</v>
      </c>
      <c r="G3" s="12" t="s">
        <v>9</v>
      </c>
      <c r="H3" s="7" t="s">
        <v>3</v>
      </c>
    </row>
    <row r="4" spans="1:8" x14ac:dyDescent="0.15">
      <c r="A4" s="4" t="s">
        <v>1</v>
      </c>
      <c r="B4" s="8">
        <f>SUM(F63:F65)</f>
        <v>7666</v>
      </c>
      <c r="C4" s="8">
        <f>SUM(G63:G65)</f>
        <v>7634</v>
      </c>
      <c r="D4" s="8">
        <f>SUM(H63:H65)</f>
        <v>15300</v>
      </c>
      <c r="E4" s="16"/>
      <c r="F4" s="19"/>
      <c r="G4" s="19"/>
      <c r="H4" s="10"/>
    </row>
    <row r="5" spans="1:8" x14ac:dyDescent="0.15">
      <c r="A5" s="5" t="s">
        <v>2</v>
      </c>
      <c r="B5" s="9">
        <f>SUM(B6:B10)</f>
        <v>370</v>
      </c>
      <c r="C5" s="13">
        <f>SUM(C6:C10)</f>
        <v>363</v>
      </c>
      <c r="D5" s="9">
        <f>SUM(D6:D10)</f>
        <v>733</v>
      </c>
      <c r="E5" s="17" t="s">
        <v>60</v>
      </c>
      <c r="F5" s="9">
        <f>SUM(F6:F10)</f>
        <v>495</v>
      </c>
      <c r="G5" s="13">
        <f>SUM(G6:G10)</f>
        <v>459</v>
      </c>
      <c r="H5" s="9">
        <f t="shared" ref="H5:H59" si="0">+F5+G5</f>
        <v>954</v>
      </c>
    </row>
    <row r="6" spans="1:8" x14ac:dyDescent="0.15">
      <c r="A6" s="4">
        <v>0</v>
      </c>
      <c r="B6" s="10">
        <v>65</v>
      </c>
      <c r="C6" s="14">
        <v>56</v>
      </c>
      <c r="D6" s="10">
        <f t="shared" ref="D6:D69" si="1">+B6+C6</f>
        <v>121</v>
      </c>
      <c r="E6" s="16">
        <v>55</v>
      </c>
      <c r="F6" s="20">
        <v>89</v>
      </c>
      <c r="G6" s="20">
        <v>92</v>
      </c>
      <c r="H6" s="10">
        <f t="shared" si="0"/>
        <v>181</v>
      </c>
    </row>
    <row r="7" spans="1:8" x14ac:dyDescent="0.15">
      <c r="A7" s="4">
        <v>1</v>
      </c>
      <c r="B7" s="10">
        <v>79</v>
      </c>
      <c r="C7" s="14">
        <v>80</v>
      </c>
      <c r="D7" s="10">
        <f t="shared" si="1"/>
        <v>159</v>
      </c>
      <c r="E7" s="16">
        <v>56</v>
      </c>
      <c r="F7" s="20">
        <v>96</v>
      </c>
      <c r="G7" s="20">
        <v>91</v>
      </c>
      <c r="H7" s="10">
        <f t="shared" si="0"/>
        <v>187</v>
      </c>
    </row>
    <row r="8" spans="1:8" x14ac:dyDescent="0.15">
      <c r="A8" s="4">
        <v>2</v>
      </c>
      <c r="B8" s="10">
        <v>69</v>
      </c>
      <c r="C8" s="14">
        <v>67</v>
      </c>
      <c r="D8" s="10">
        <f t="shared" si="1"/>
        <v>136</v>
      </c>
      <c r="E8" s="16">
        <v>57</v>
      </c>
      <c r="F8" s="20">
        <v>116</v>
      </c>
      <c r="G8" s="20">
        <v>80</v>
      </c>
      <c r="H8" s="10">
        <f t="shared" si="0"/>
        <v>196</v>
      </c>
    </row>
    <row r="9" spans="1:8" x14ac:dyDescent="0.15">
      <c r="A9" s="4">
        <v>3</v>
      </c>
      <c r="B9" s="10">
        <v>79</v>
      </c>
      <c r="C9" s="14">
        <v>80</v>
      </c>
      <c r="D9" s="10">
        <f t="shared" si="1"/>
        <v>159</v>
      </c>
      <c r="E9" s="16">
        <v>58</v>
      </c>
      <c r="F9" s="20">
        <v>110</v>
      </c>
      <c r="G9" s="20">
        <v>101</v>
      </c>
      <c r="H9" s="10">
        <f t="shared" si="0"/>
        <v>211</v>
      </c>
    </row>
    <row r="10" spans="1:8" x14ac:dyDescent="0.15">
      <c r="A10" s="4">
        <v>4</v>
      </c>
      <c r="B10" s="10">
        <v>78</v>
      </c>
      <c r="C10" s="14">
        <v>80</v>
      </c>
      <c r="D10" s="10">
        <f t="shared" si="1"/>
        <v>158</v>
      </c>
      <c r="E10" s="16">
        <v>59</v>
      </c>
      <c r="F10" s="20">
        <v>84</v>
      </c>
      <c r="G10" s="20">
        <v>95</v>
      </c>
      <c r="H10" s="10">
        <f t="shared" si="0"/>
        <v>179</v>
      </c>
    </row>
    <row r="11" spans="1:8" x14ac:dyDescent="0.15">
      <c r="A11" s="5" t="s">
        <v>50</v>
      </c>
      <c r="B11" s="9">
        <f>SUM(B12:B16)</f>
        <v>364</v>
      </c>
      <c r="C11" s="13">
        <f>SUM(C12:C16)</f>
        <v>352</v>
      </c>
      <c r="D11" s="9">
        <f t="shared" si="1"/>
        <v>716</v>
      </c>
      <c r="E11" s="17" t="s">
        <v>62</v>
      </c>
      <c r="F11" s="9">
        <f>SUM(F12:F16)</f>
        <v>460</v>
      </c>
      <c r="G11" s="13">
        <f>SUM(G12:G16)</f>
        <v>483</v>
      </c>
      <c r="H11" s="9">
        <f t="shared" si="0"/>
        <v>943</v>
      </c>
    </row>
    <row r="12" spans="1:8" x14ac:dyDescent="0.15">
      <c r="A12" s="4">
        <v>5</v>
      </c>
      <c r="B12" s="10">
        <v>74</v>
      </c>
      <c r="C12" s="14">
        <v>73</v>
      </c>
      <c r="D12" s="10">
        <f t="shared" si="1"/>
        <v>147</v>
      </c>
      <c r="E12" s="16">
        <v>60</v>
      </c>
      <c r="F12" s="20">
        <v>88</v>
      </c>
      <c r="G12" s="20">
        <v>86</v>
      </c>
      <c r="H12" s="10">
        <f t="shared" si="0"/>
        <v>174</v>
      </c>
    </row>
    <row r="13" spans="1:8" x14ac:dyDescent="0.15">
      <c r="A13" s="4">
        <v>6</v>
      </c>
      <c r="B13" s="10">
        <v>74</v>
      </c>
      <c r="C13" s="14">
        <v>70</v>
      </c>
      <c r="D13" s="10">
        <f t="shared" si="1"/>
        <v>144</v>
      </c>
      <c r="E13" s="16">
        <v>61</v>
      </c>
      <c r="F13" s="20">
        <v>88</v>
      </c>
      <c r="G13" s="20">
        <v>91</v>
      </c>
      <c r="H13" s="10">
        <f t="shared" si="0"/>
        <v>179</v>
      </c>
    </row>
    <row r="14" spans="1:8" x14ac:dyDescent="0.15">
      <c r="A14" s="4">
        <v>7</v>
      </c>
      <c r="B14" s="10">
        <v>67</v>
      </c>
      <c r="C14" s="14">
        <v>66</v>
      </c>
      <c r="D14" s="10">
        <f t="shared" si="1"/>
        <v>133</v>
      </c>
      <c r="E14" s="16">
        <v>62</v>
      </c>
      <c r="F14" s="20">
        <v>95</v>
      </c>
      <c r="G14" s="20">
        <v>102</v>
      </c>
      <c r="H14" s="10">
        <f t="shared" si="0"/>
        <v>197</v>
      </c>
    </row>
    <row r="15" spans="1:8" x14ac:dyDescent="0.15">
      <c r="A15" s="4">
        <v>8</v>
      </c>
      <c r="B15" s="10">
        <v>81</v>
      </c>
      <c r="C15" s="14">
        <v>69</v>
      </c>
      <c r="D15" s="10">
        <f t="shared" si="1"/>
        <v>150</v>
      </c>
      <c r="E15" s="16">
        <v>63</v>
      </c>
      <c r="F15" s="20">
        <v>94</v>
      </c>
      <c r="G15" s="20">
        <v>86</v>
      </c>
      <c r="H15" s="10">
        <f t="shared" si="0"/>
        <v>180</v>
      </c>
    </row>
    <row r="16" spans="1:8" x14ac:dyDescent="0.15">
      <c r="A16" s="4">
        <v>9</v>
      </c>
      <c r="B16" s="10">
        <v>68</v>
      </c>
      <c r="C16" s="14">
        <v>74</v>
      </c>
      <c r="D16" s="10">
        <f t="shared" si="1"/>
        <v>142</v>
      </c>
      <c r="E16" s="16">
        <v>64</v>
      </c>
      <c r="F16" s="20">
        <v>95</v>
      </c>
      <c r="G16" s="20">
        <v>118</v>
      </c>
      <c r="H16" s="10">
        <f t="shared" si="0"/>
        <v>213</v>
      </c>
    </row>
    <row r="17" spans="1:8" x14ac:dyDescent="0.15">
      <c r="A17" s="5" t="s">
        <v>23</v>
      </c>
      <c r="B17" s="9">
        <f>SUM(B18:B22)</f>
        <v>332</v>
      </c>
      <c r="C17" s="13">
        <f>SUM(C18:C22)</f>
        <v>328</v>
      </c>
      <c r="D17" s="9">
        <f t="shared" si="1"/>
        <v>660</v>
      </c>
      <c r="E17" s="17" t="s">
        <v>35</v>
      </c>
      <c r="F17" s="9">
        <f>SUM(F18:F22)</f>
        <v>553</v>
      </c>
      <c r="G17" s="13">
        <f>SUM(G18:G22)</f>
        <v>599</v>
      </c>
      <c r="H17" s="9">
        <f t="shared" si="0"/>
        <v>1152</v>
      </c>
    </row>
    <row r="18" spans="1:8" x14ac:dyDescent="0.15">
      <c r="A18" s="4">
        <v>10</v>
      </c>
      <c r="B18" s="10">
        <v>69</v>
      </c>
      <c r="C18" s="14">
        <v>59</v>
      </c>
      <c r="D18" s="10">
        <f t="shared" si="1"/>
        <v>128</v>
      </c>
      <c r="E18" s="16">
        <v>65</v>
      </c>
      <c r="F18" s="20">
        <v>94</v>
      </c>
      <c r="G18" s="20">
        <v>108</v>
      </c>
      <c r="H18" s="10">
        <f t="shared" si="0"/>
        <v>202</v>
      </c>
    </row>
    <row r="19" spans="1:8" x14ac:dyDescent="0.15">
      <c r="A19" s="4">
        <v>11</v>
      </c>
      <c r="B19" s="10">
        <v>64</v>
      </c>
      <c r="C19" s="14">
        <v>66</v>
      </c>
      <c r="D19" s="10">
        <f t="shared" si="1"/>
        <v>130</v>
      </c>
      <c r="E19" s="16">
        <v>66</v>
      </c>
      <c r="F19" s="20">
        <v>107</v>
      </c>
      <c r="G19" s="20">
        <v>142</v>
      </c>
      <c r="H19" s="10">
        <f t="shared" si="0"/>
        <v>249</v>
      </c>
    </row>
    <row r="20" spans="1:8" x14ac:dyDescent="0.15">
      <c r="A20" s="4">
        <v>12</v>
      </c>
      <c r="B20" s="10">
        <v>62</v>
      </c>
      <c r="C20" s="14">
        <v>61</v>
      </c>
      <c r="D20" s="10">
        <f t="shared" si="1"/>
        <v>123</v>
      </c>
      <c r="E20" s="16">
        <v>67</v>
      </c>
      <c r="F20" s="20">
        <v>135</v>
      </c>
      <c r="G20" s="20">
        <v>140</v>
      </c>
      <c r="H20" s="10">
        <f t="shared" si="0"/>
        <v>275</v>
      </c>
    </row>
    <row r="21" spans="1:8" x14ac:dyDescent="0.15">
      <c r="A21" s="4">
        <v>13</v>
      </c>
      <c r="B21" s="10">
        <v>66</v>
      </c>
      <c r="C21" s="14">
        <v>67</v>
      </c>
      <c r="D21" s="10">
        <f t="shared" si="1"/>
        <v>133</v>
      </c>
      <c r="E21" s="16">
        <v>68</v>
      </c>
      <c r="F21" s="20">
        <v>118</v>
      </c>
      <c r="G21" s="20">
        <v>106</v>
      </c>
      <c r="H21" s="10">
        <f t="shared" si="0"/>
        <v>224</v>
      </c>
    </row>
    <row r="22" spans="1:8" x14ac:dyDescent="0.15">
      <c r="A22" s="4">
        <v>14</v>
      </c>
      <c r="B22" s="10">
        <v>71</v>
      </c>
      <c r="C22" s="14">
        <v>75</v>
      </c>
      <c r="D22" s="10">
        <f t="shared" si="1"/>
        <v>146</v>
      </c>
      <c r="E22" s="16">
        <v>69</v>
      </c>
      <c r="F22" s="20">
        <v>99</v>
      </c>
      <c r="G22" s="20">
        <v>103</v>
      </c>
      <c r="H22" s="10">
        <f t="shared" si="0"/>
        <v>202</v>
      </c>
    </row>
    <row r="23" spans="1:8" x14ac:dyDescent="0.15">
      <c r="A23" s="5" t="s">
        <v>5</v>
      </c>
      <c r="B23" s="9">
        <f>SUM(B24:B28)</f>
        <v>301</v>
      </c>
      <c r="C23" s="13">
        <f>SUM(C24:C28)</f>
        <v>280</v>
      </c>
      <c r="D23" s="9">
        <f t="shared" si="1"/>
        <v>581</v>
      </c>
      <c r="E23" s="17" t="s">
        <v>63</v>
      </c>
      <c r="F23" s="9">
        <f>SUM(F24:F28)</f>
        <v>337</v>
      </c>
      <c r="G23" s="13">
        <f>SUM(G24:G28)</f>
        <v>423</v>
      </c>
      <c r="H23" s="9">
        <f t="shared" si="0"/>
        <v>760</v>
      </c>
    </row>
    <row r="24" spans="1:8" x14ac:dyDescent="0.15">
      <c r="A24" s="4">
        <v>15</v>
      </c>
      <c r="B24" s="10">
        <v>58</v>
      </c>
      <c r="C24" s="14">
        <v>51</v>
      </c>
      <c r="D24" s="10">
        <f t="shared" si="1"/>
        <v>109</v>
      </c>
      <c r="E24" s="16">
        <v>70</v>
      </c>
      <c r="F24" s="20">
        <v>63</v>
      </c>
      <c r="G24" s="20">
        <v>85</v>
      </c>
      <c r="H24" s="10">
        <f t="shared" si="0"/>
        <v>148</v>
      </c>
    </row>
    <row r="25" spans="1:8" x14ac:dyDescent="0.15">
      <c r="A25" s="4">
        <v>16</v>
      </c>
      <c r="B25" s="10">
        <v>73</v>
      </c>
      <c r="C25" s="14">
        <v>57</v>
      </c>
      <c r="D25" s="10">
        <f t="shared" si="1"/>
        <v>130</v>
      </c>
      <c r="E25" s="16">
        <v>71</v>
      </c>
      <c r="F25" s="20">
        <v>62</v>
      </c>
      <c r="G25" s="20">
        <v>79</v>
      </c>
      <c r="H25" s="10">
        <f t="shared" si="0"/>
        <v>141</v>
      </c>
    </row>
    <row r="26" spans="1:8" x14ac:dyDescent="0.15">
      <c r="A26" s="4">
        <v>17</v>
      </c>
      <c r="B26" s="10">
        <v>60</v>
      </c>
      <c r="C26" s="14">
        <v>54</v>
      </c>
      <c r="D26" s="10">
        <f t="shared" si="1"/>
        <v>114</v>
      </c>
      <c r="E26" s="16">
        <v>72</v>
      </c>
      <c r="F26" s="20">
        <v>70</v>
      </c>
      <c r="G26" s="20">
        <v>88</v>
      </c>
      <c r="H26" s="10">
        <f t="shared" si="0"/>
        <v>158</v>
      </c>
    </row>
    <row r="27" spans="1:8" x14ac:dyDescent="0.15">
      <c r="A27" s="4">
        <v>18</v>
      </c>
      <c r="B27" s="10">
        <v>55</v>
      </c>
      <c r="C27" s="14">
        <v>53</v>
      </c>
      <c r="D27" s="10">
        <f t="shared" si="1"/>
        <v>108</v>
      </c>
      <c r="E27" s="16">
        <v>73</v>
      </c>
      <c r="F27" s="20">
        <v>68</v>
      </c>
      <c r="G27" s="20">
        <v>81</v>
      </c>
      <c r="H27" s="10">
        <f t="shared" si="0"/>
        <v>149</v>
      </c>
    </row>
    <row r="28" spans="1:8" x14ac:dyDescent="0.15">
      <c r="A28" s="4">
        <v>19</v>
      </c>
      <c r="B28" s="10">
        <v>55</v>
      </c>
      <c r="C28" s="14">
        <v>65</v>
      </c>
      <c r="D28" s="10">
        <f t="shared" si="1"/>
        <v>120</v>
      </c>
      <c r="E28" s="16">
        <v>74</v>
      </c>
      <c r="F28" s="20">
        <v>74</v>
      </c>
      <c r="G28" s="20">
        <v>90</v>
      </c>
      <c r="H28" s="10">
        <f t="shared" si="0"/>
        <v>164</v>
      </c>
    </row>
    <row r="29" spans="1:8" x14ac:dyDescent="0.15">
      <c r="A29" s="5" t="s">
        <v>43</v>
      </c>
      <c r="B29" s="9">
        <f>SUM(B30:B34)</f>
        <v>378</v>
      </c>
      <c r="C29" s="13">
        <f>SUM(C30:C34)</f>
        <v>319</v>
      </c>
      <c r="D29" s="9">
        <f t="shared" si="1"/>
        <v>697</v>
      </c>
      <c r="E29" s="17" t="s">
        <v>59</v>
      </c>
      <c r="F29" s="9">
        <f>SUM(F30:F34)</f>
        <v>303</v>
      </c>
      <c r="G29" s="13">
        <f>SUM(G30:G34)</f>
        <v>410</v>
      </c>
      <c r="H29" s="9">
        <f t="shared" si="0"/>
        <v>713</v>
      </c>
    </row>
    <row r="30" spans="1:8" x14ac:dyDescent="0.15">
      <c r="A30" s="4">
        <v>20</v>
      </c>
      <c r="B30" s="10">
        <v>57</v>
      </c>
      <c r="C30" s="14">
        <v>63</v>
      </c>
      <c r="D30" s="10">
        <f t="shared" si="1"/>
        <v>120</v>
      </c>
      <c r="E30" s="16">
        <v>75</v>
      </c>
      <c r="F30" s="20">
        <v>70</v>
      </c>
      <c r="G30" s="20">
        <v>91</v>
      </c>
      <c r="H30" s="10">
        <f t="shared" si="0"/>
        <v>161</v>
      </c>
    </row>
    <row r="31" spans="1:8" x14ac:dyDescent="0.15">
      <c r="A31" s="4">
        <v>21</v>
      </c>
      <c r="B31" s="10">
        <v>77</v>
      </c>
      <c r="C31" s="14">
        <v>52</v>
      </c>
      <c r="D31" s="10">
        <f t="shared" si="1"/>
        <v>129</v>
      </c>
      <c r="E31" s="16">
        <v>76</v>
      </c>
      <c r="F31" s="20">
        <v>66</v>
      </c>
      <c r="G31" s="20">
        <v>89</v>
      </c>
      <c r="H31" s="10">
        <f t="shared" si="0"/>
        <v>155</v>
      </c>
    </row>
    <row r="32" spans="1:8" x14ac:dyDescent="0.15">
      <c r="A32" s="4">
        <v>22</v>
      </c>
      <c r="B32" s="10">
        <v>88</v>
      </c>
      <c r="C32" s="14">
        <v>79</v>
      </c>
      <c r="D32" s="10">
        <f t="shared" si="1"/>
        <v>167</v>
      </c>
      <c r="E32" s="16">
        <v>77</v>
      </c>
      <c r="F32" s="20">
        <v>47</v>
      </c>
      <c r="G32" s="20">
        <v>88</v>
      </c>
      <c r="H32" s="10">
        <f t="shared" si="0"/>
        <v>135</v>
      </c>
    </row>
    <row r="33" spans="1:8" x14ac:dyDescent="0.15">
      <c r="A33" s="4">
        <v>23</v>
      </c>
      <c r="B33" s="10">
        <v>78</v>
      </c>
      <c r="C33" s="14">
        <v>58</v>
      </c>
      <c r="D33" s="10">
        <f t="shared" si="1"/>
        <v>136</v>
      </c>
      <c r="E33" s="16">
        <v>78</v>
      </c>
      <c r="F33" s="20">
        <v>60</v>
      </c>
      <c r="G33" s="20">
        <v>65</v>
      </c>
      <c r="H33" s="10">
        <f t="shared" si="0"/>
        <v>125</v>
      </c>
    </row>
    <row r="34" spans="1:8" x14ac:dyDescent="0.15">
      <c r="A34" s="4">
        <v>24</v>
      </c>
      <c r="B34" s="10">
        <v>78</v>
      </c>
      <c r="C34" s="14">
        <v>67</v>
      </c>
      <c r="D34" s="10">
        <f t="shared" si="1"/>
        <v>145</v>
      </c>
      <c r="E34" s="16">
        <v>79</v>
      </c>
      <c r="F34" s="20">
        <v>60</v>
      </c>
      <c r="G34" s="20">
        <v>77</v>
      </c>
      <c r="H34" s="10">
        <f t="shared" si="0"/>
        <v>137</v>
      </c>
    </row>
    <row r="35" spans="1:8" x14ac:dyDescent="0.15">
      <c r="A35" s="5" t="s">
        <v>13</v>
      </c>
      <c r="B35" s="9">
        <f>SUM(B36:B40)</f>
        <v>421</v>
      </c>
      <c r="C35" s="13">
        <f>SUM(C36:C40)</f>
        <v>352</v>
      </c>
      <c r="D35" s="9">
        <f t="shared" si="1"/>
        <v>773</v>
      </c>
      <c r="E35" s="17" t="s">
        <v>64</v>
      </c>
      <c r="F35" s="13">
        <f>SUM(F36:F40)</f>
        <v>232</v>
      </c>
      <c r="G35" s="13">
        <f>SUM(G36:G40)</f>
        <v>316</v>
      </c>
      <c r="H35" s="9">
        <f t="shared" si="0"/>
        <v>548</v>
      </c>
    </row>
    <row r="36" spans="1:8" x14ac:dyDescent="0.15">
      <c r="A36" s="4">
        <v>25</v>
      </c>
      <c r="B36" s="10">
        <v>73</v>
      </c>
      <c r="C36" s="14">
        <v>57</v>
      </c>
      <c r="D36" s="10">
        <f t="shared" si="1"/>
        <v>130</v>
      </c>
      <c r="E36" s="16">
        <v>80</v>
      </c>
      <c r="F36" s="20">
        <v>40</v>
      </c>
      <c r="G36" s="20">
        <v>66</v>
      </c>
      <c r="H36" s="10">
        <f t="shared" si="0"/>
        <v>106</v>
      </c>
    </row>
    <row r="37" spans="1:8" x14ac:dyDescent="0.15">
      <c r="A37" s="4">
        <v>26</v>
      </c>
      <c r="B37" s="10">
        <v>82</v>
      </c>
      <c r="C37" s="14">
        <v>71</v>
      </c>
      <c r="D37" s="10">
        <f t="shared" si="1"/>
        <v>153</v>
      </c>
      <c r="E37" s="16">
        <v>81</v>
      </c>
      <c r="F37" s="20">
        <v>62</v>
      </c>
      <c r="G37" s="20">
        <v>68</v>
      </c>
      <c r="H37" s="10">
        <f t="shared" si="0"/>
        <v>130</v>
      </c>
    </row>
    <row r="38" spans="1:8" x14ac:dyDescent="0.15">
      <c r="A38" s="4">
        <v>27</v>
      </c>
      <c r="B38" s="10">
        <v>91</v>
      </c>
      <c r="C38" s="14">
        <v>67</v>
      </c>
      <c r="D38" s="10">
        <f t="shared" si="1"/>
        <v>158</v>
      </c>
      <c r="E38" s="16">
        <v>82</v>
      </c>
      <c r="F38" s="20">
        <v>47</v>
      </c>
      <c r="G38" s="20">
        <v>70</v>
      </c>
      <c r="H38" s="10">
        <f t="shared" si="0"/>
        <v>117</v>
      </c>
    </row>
    <row r="39" spans="1:8" x14ac:dyDescent="0.15">
      <c r="A39" s="4">
        <v>28</v>
      </c>
      <c r="B39" s="10">
        <v>94</v>
      </c>
      <c r="C39" s="14">
        <v>84</v>
      </c>
      <c r="D39" s="10">
        <f t="shared" si="1"/>
        <v>178</v>
      </c>
      <c r="E39" s="16">
        <v>83</v>
      </c>
      <c r="F39" s="20">
        <v>50</v>
      </c>
      <c r="G39" s="20">
        <v>55</v>
      </c>
      <c r="H39" s="10">
        <f t="shared" si="0"/>
        <v>105</v>
      </c>
    </row>
    <row r="40" spans="1:8" x14ac:dyDescent="0.15">
      <c r="A40" s="4">
        <v>29</v>
      </c>
      <c r="B40" s="10">
        <v>81</v>
      </c>
      <c r="C40" s="14">
        <v>73</v>
      </c>
      <c r="D40" s="10">
        <f t="shared" si="1"/>
        <v>154</v>
      </c>
      <c r="E40" s="16">
        <v>84</v>
      </c>
      <c r="F40" s="20">
        <v>33</v>
      </c>
      <c r="G40" s="20">
        <v>57</v>
      </c>
      <c r="H40" s="10">
        <f t="shared" si="0"/>
        <v>90</v>
      </c>
    </row>
    <row r="41" spans="1:8" x14ac:dyDescent="0.15">
      <c r="A41" s="5" t="s">
        <v>52</v>
      </c>
      <c r="B41" s="9">
        <f>SUM(B42:B46)</f>
        <v>522</v>
      </c>
      <c r="C41" s="13">
        <f>SUM(C42:C46)</f>
        <v>507</v>
      </c>
      <c r="D41" s="9">
        <f t="shared" si="1"/>
        <v>1029</v>
      </c>
      <c r="E41" s="17" t="s">
        <v>65</v>
      </c>
      <c r="F41" s="9">
        <f>SUM(F42:F46)</f>
        <v>127</v>
      </c>
      <c r="G41" s="13">
        <f>SUM(G42:G46)</f>
        <v>230</v>
      </c>
      <c r="H41" s="9">
        <f t="shared" si="0"/>
        <v>357</v>
      </c>
    </row>
    <row r="42" spans="1:8" x14ac:dyDescent="0.15">
      <c r="A42" s="4">
        <v>30</v>
      </c>
      <c r="B42" s="10">
        <v>92</v>
      </c>
      <c r="C42" s="14">
        <v>106</v>
      </c>
      <c r="D42" s="10">
        <f t="shared" si="1"/>
        <v>198</v>
      </c>
      <c r="E42" s="16">
        <v>85</v>
      </c>
      <c r="F42" s="20">
        <v>36</v>
      </c>
      <c r="G42" s="20">
        <v>45</v>
      </c>
      <c r="H42" s="10">
        <f t="shared" si="0"/>
        <v>81</v>
      </c>
    </row>
    <row r="43" spans="1:8" x14ac:dyDescent="0.15">
      <c r="A43" s="4">
        <v>31</v>
      </c>
      <c r="B43" s="10">
        <v>105</v>
      </c>
      <c r="C43" s="14">
        <v>99</v>
      </c>
      <c r="D43" s="10">
        <f t="shared" si="1"/>
        <v>204</v>
      </c>
      <c r="E43" s="16">
        <v>86</v>
      </c>
      <c r="F43" s="20">
        <v>34</v>
      </c>
      <c r="G43" s="20">
        <v>54</v>
      </c>
      <c r="H43" s="10">
        <f t="shared" si="0"/>
        <v>88</v>
      </c>
    </row>
    <row r="44" spans="1:8" x14ac:dyDescent="0.15">
      <c r="A44" s="4">
        <v>32</v>
      </c>
      <c r="B44" s="10">
        <v>109</v>
      </c>
      <c r="C44" s="14">
        <v>102</v>
      </c>
      <c r="D44" s="10">
        <f t="shared" si="1"/>
        <v>211</v>
      </c>
      <c r="E44" s="16">
        <v>87</v>
      </c>
      <c r="F44" s="20">
        <v>21</v>
      </c>
      <c r="G44" s="20">
        <v>55</v>
      </c>
      <c r="H44" s="10">
        <f t="shared" si="0"/>
        <v>76</v>
      </c>
    </row>
    <row r="45" spans="1:8" x14ac:dyDescent="0.15">
      <c r="A45" s="4">
        <v>33</v>
      </c>
      <c r="B45" s="10">
        <v>101</v>
      </c>
      <c r="C45" s="14">
        <v>107</v>
      </c>
      <c r="D45" s="10">
        <f t="shared" si="1"/>
        <v>208</v>
      </c>
      <c r="E45" s="16">
        <v>88</v>
      </c>
      <c r="F45" s="20">
        <v>22</v>
      </c>
      <c r="G45" s="20">
        <v>45</v>
      </c>
      <c r="H45" s="10">
        <f t="shared" si="0"/>
        <v>67</v>
      </c>
    </row>
    <row r="46" spans="1:8" x14ac:dyDescent="0.15">
      <c r="A46" s="4">
        <v>34</v>
      </c>
      <c r="B46" s="10">
        <v>115</v>
      </c>
      <c r="C46" s="14">
        <v>93</v>
      </c>
      <c r="D46" s="10">
        <f t="shared" si="1"/>
        <v>208</v>
      </c>
      <c r="E46" s="16">
        <v>89</v>
      </c>
      <c r="F46" s="20">
        <v>14</v>
      </c>
      <c r="G46" s="20">
        <v>31</v>
      </c>
      <c r="H46" s="10">
        <f t="shared" si="0"/>
        <v>45</v>
      </c>
    </row>
    <row r="47" spans="1:8" x14ac:dyDescent="0.15">
      <c r="A47" s="5" t="s">
        <v>53</v>
      </c>
      <c r="B47" s="9">
        <f>SUM(B48:B52)</f>
        <v>616</v>
      </c>
      <c r="C47" s="13">
        <f>SUM(C48:C52)</f>
        <v>538</v>
      </c>
      <c r="D47" s="9">
        <f t="shared" si="1"/>
        <v>1154</v>
      </c>
      <c r="E47" s="17" t="s">
        <v>55</v>
      </c>
      <c r="F47" s="9">
        <f>SUM(F48:F52)</f>
        <v>45</v>
      </c>
      <c r="G47" s="13">
        <f>SUM(G48:G52)</f>
        <v>119</v>
      </c>
      <c r="H47" s="9">
        <f t="shared" si="0"/>
        <v>164</v>
      </c>
    </row>
    <row r="48" spans="1:8" x14ac:dyDescent="0.15">
      <c r="A48" s="4">
        <v>35</v>
      </c>
      <c r="B48" s="10">
        <v>122</v>
      </c>
      <c r="C48" s="14">
        <v>109</v>
      </c>
      <c r="D48" s="10">
        <f t="shared" si="1"/>
        <v>231</v>
      </c>
      <c r="E48" s="16">
        <v>90</v>
      </c>
      <c r="F48" s="20">
        <v>15</v>
      </c>
      <c r="G48" s="20">
        <v>28</v>
      </c>
      <c r="H48" s="10">
        <f t="shared" si="0"/>
        <v>43</v>
      </c>
    </row>
    <row r="49" spans="1:8" x14ac:dyDescent="0.15">
      <c r="A49" s="4">
        <v>36</v>
      </c>
      <c r="B49" s="10">
        <v>135</v>
      </c>
      <c r="C49" s="14">
        <v>99</v>
      </c>
      <c r="D49" s="10">
        <f t="shared" si="1"/>
        <v>234</v>
      </c>
      <c r="E49" s="16">
        <v>91</v>
      </c>
      <c r="F49" s="20">
        <v>11</v>
      </c>
      <c r="G49" s="20">
        <v>35</v>
      </c>
      <c r="H49" s="10">
        <f t="shared" si="0"/>
        <v>46</v>
      </c>
    </row>
    <row r="50" spans="1:8" x14ac:dyDescent="0.15">
      <c r="A50" s="4">
        <v>37</v>
      </c>
      <c r="B50" s="10">
        <v>114</v>
      </c>
      <c r="C50" s="14">
        <v>105</v>
      </c>
      <c r="D50" s="10">
        <f t="shared" si="1"/>
        <v>219</v>
      </c>
      <c r="E50" s="16">
        <v>92</v>
      </c>
      <c r="F50" s="20">
        <v>8</v>
      </c>
      <c r="G50" s="20">
        <v>19</v>
      </c>
      <c r="H50" s="10">
        <f t="shared" si="0"/>
        <v>27</v>
      </c>
    </row>
    <row r="51" spans="1:8" x14ac:dyDescent="0.15">
      <c r="A51" s="4">
        <v>38</v>
      </c>
      <c r="B51" s="10">
        <v>128</v>
      </c>
      <c r="C51" s="14">
        <v>107</v>
      </c>
      <c r="D51" s="10">
        <f t="shared" si="1"/>
        <v>235</v>
      </c>
      <c r="E51" s="16">
        <v>93</v>
      </c>
      <c r="F51" s="20">
        <v>5</v>
      </c>
      <c r="G51" s="20">
        <v>19</v>
      </c>
      <c r="H51" s="10">
        <f t="shared" si="0"/>
        <v>24</v>
      </c>
    </row>
    <row r="52" spans="1:8" x14ac:dyDescent="0.15">
      <c r="A52" s="4">
        <v>39</v>
      </c>
      <c r="B52" s="10">
        <v>117</v>
      </c>
      <c r="C52" s="14">
        <v>118</v>
      </c>
      <c r="D52" s="10">
        <f t="shared" si="1"/>
        <v>235</v>
      </c>
      <c r="E52" s="16">
        <v>94</v>
      </c>
      <c r="F52" s="20">
        <v>6</v>
      </c>
      <c r="G52" s="20">
        <v>18</v>
      </c>
      <c r="H52" s="10">
        <f t="shared" si="0"/>
        <v>24</v>
      </c>
    </row>
    <row r="53" spans="1:8" x14ac:dyDescent="0.15">
      <c r="A53" s="5" t="s">
        <v>54</v>
      </c>
      <c r="B53" s="9">
        <f>SUM(B54:B58)</f>
        <v>695</v>
      </c>
      <c r="C53" s="13">
        <f>SUM(C54:C58)</f>
        <v>588</v>
      </c>
      <c r="D53" s="9">
        <f t="shared" si="1"/>
        <v>1283</v>
      </c>
      <c r="E53" s="17" t="s">
        <v>61</v>
      </c>
      <c r="F53" s="9">
        <f>SUM(F54:F58)</f>
        <v>13</v>
      </c>
      <c r="G53" s="13">
        <f>SUM(G54:G58)</f>
        <v>29</v>
      </c>
      <c r="H53" s="9">
        <f t="shared" si="0"/>
        <v>42</v>
      </c>
    </row>
    <row r="54" spans="1:8" x14ac:dyDescent="0.15">
      <c r="A54" s="4">
        <v>40</v>
      </c>
      <c r="B54" s="10">
        <v>137</v>
      </c>
      <c r="C54" s="14">
        <v>120</v>
      </c>
      <c r="D54" s="10">
        <f t="shared" si="1"/>
        <v>257</v>
      </c>
      <c r="E54" s="16">
        <v>95</v>
      </c>
      <c r="F54" s="20">
        <v>7</v>
      </c>
      <c r="G54" s="20">
        <v>10</v>
      </c>
      <c r="H54" s="10">
        <f t="shared" si="0"/>
        <v>17</v>
      </c>
    </row>
    <row r="55" spans="1:8" x14ac:dyDescent="0.15">
      <c r="A55" s="4">
        <v>41</v>
      </c>
      <c r="B55" s="10">
        <v>132</v>
      </c>
      <c r="C55" s="14">
        <v>117</v>
      </c>
      <c r="D55" s="10">
        <f t="shared" si="1"/>
        <v>249</v>
      </c>
      <c r="E55" s="16">
        <v>96</v>
      </c>
      <c r="F55" s="20">
        <v>2</v>
      </c>
      <c r="G55" s="20">
        <v>8</v>
      </c>
      <c r="H55" s="10">
        <f t="shared" si="0"/>
        <v>10</v>
      </c>
    </row>
    <row r="56" spans="1:8" x14ac:dyDescent="0.15">
      <c r="A56" s="4">
        <v>42</v>
      </c>
      <c r="B56" s="10">
        <v>150</v>
      </c>
      <c r="C56" s="14">
        <v>115</v>
      </c>
      <c r="D56" s="10">
        <f t="shared" si="1"/>
        <v>265</v>
      </c>
      <c r="E56" s="16">
        <v>97</v>
      </c>
      <c r="F56" s="20">
        <v>1</v>
      </c>
      <c r="G56" s="20">
        <v>5</v>
      </c>
      <c r="H56" s="10">
        <f t="shared" si="0"/>
        <v>6</v>
      </c>
    </row>
    <row r="57" spans="1:8" x14ac:dyDescent="0.15">
      <c r="A57" s="4">
        <v>43</v>
      </c>
      <c r="B57" s="10">
        <v>138</v>
      </c>
      <c r="C57" s="14">
        <v>119</v>
      </c>
      <c r="D57" s="10">
        <f t="shared" si="1"/>
        <v>257</v>
      </c>
      <c r="E57" s="16">
        <v>98</v>
      </c>
      <c r="F57" s="20">
        <v>2</v>
      </c>
      <c r="G57" s="20">
        <v>3</v>
      </c>
      <c r="H57" s="10">
        <f t="shared" si="0"/>
        <v>5</v>
      </c>
    </row>
    <row r="58" spans="1:8" x14ac:dyDescent="0.15">
      <c r="A58" s="4">
        <v>44</v>
      </c>
      <c r="B58" s="10">
        <v>138</v>
      </c>
      <c r="C58" s="14">
        <v>117</v>
      </c>
      <c r="D58" s="10">
        <f t="shared" si="1"/>
        <v>255</v>
      </c>
      <c r="E58" s="16">
        <v>99</v>
      </c>
      <c r="F58" s="20">
        <v>1</v>
      </c>
      <c r="G58" s="20">
        <v>3</v>
      </c>
      <c r="H58" s="10">
        <f t="shared" si="0"/>
        <v>4</v>
      </c>
    </row>
    <row r="59" spans="1:8" x14ac:dyDescent="0.15">
      <c r="A59" s="5" t="s">
        <v>56</v>
      </c>
      <c r="B59" s="9">
        <f>SUM(B60:B64)</f>
        <v>588</v>
      </c>
      <c r="C59" s="13">
        <f>SUM(C60:C64)</f>
        <v>491</v>
      </c>
      <c r="D59" s="9">
        <f t="shared" si="1"/>
        <v>1079</v>
      </c>
      <c r="E59" s="17" t="s">
        <v>66</v>
      </c>
      <c r="F59" s="21">
        <v>1</v>
      </c>
      <c r="G59" s="21">
        <v>7</v>
      </c>
      <c r="H59" s="9">
        <f t="shared" si="0"/>
        <v>8</v>
      </c>
    </row>
    <row r="60" spans="1:8" x14ac:dyDescent="0.15">
      <c r="A60" s="4">
        <v>45</v>
      </c>
      <c r="B60" s="10">
        <v>126</v>
      </c>
      <c r="C60" s="14">
        <v>108</v>
      </c>
      <c r="D60" s="10">
        <f t="shared" si="1"/>
        <v>234</v>
      </c>
      <c r="E60" s="16"/>
      <c r="F60" s="20"/>
      <c r="G60" s="20"/>
      <c r="H60" s="10"/>
    </row>
    <row r="61" spans="1:8" x14ac:dyDescent="0.15">
      <c r="A61" s="4">
        <v>46</v>
      </c>
      <c r="B61" s="10">
        <v>110</v>
      </c>
      <c r="C61" s="14">
        <v>100</v>
      </c>
      <c r="D61" s="10">
        <f t="shared" si="1"/>
        <v>210</v>
      </c>
      <c r="E61" s="16"/>
      <c r="F61" s="22"/>
      <c r="G61" s="20"/>
      <c r="H61" s="10"/>
    </row>
    <row r="62" spans="1:8" x14ac:dyDescent="0.15">
      <c r="A62" s="4">
        <v>47</v>
      </c>
      <c r="B62" s="10">
        <v>134</v>
      </c>
      <c r="C62" s="14">
        <v>103</v>
      </c>
      <c r="D62" s="10">
        <f t="shared" si="1"/>
        <v>237</v>
      </c>
      <c r="E62" s="16" t="s">
        <v>44</v>
      </c>
      <c r="F62" s="22"/>
      <c r="G62" s="20"/>
      <c r="H62" s="10"/>
    </row>
    <row r="63" spans="1:8" x14ac:dyDescent="0.15">
      <c r="A63" s="4">
        <v>48</v>
      </c>
      <c r="B63" s="10">
        <v>106</v>
      </c>
      <c r="C63" s="14">
        <v>100</v>
      </c>
      <c r="D63" s="10">
        <f t="shared" si="1"/>
        <v>206</v>
      </c>
      <c r="E63" s="16" t="s">
        <v>67</v>
      </c>
      <c r="F63" s="22">
        <f>B5+B11+B17</f>
        <v>1066</v>
      </c>
      <c r="G63" s="20">
        <f>C5+C11+C17</f>
        <v>1043</v>
      </c>
      <c r="H63" s="10">
        <f>+F63+G63</f>
        <v>2109</v>
      </c>
    </row>
    <row r="64" spans="1:8" x14ac:dyDescent="0.15">
      <c r="A64" s="4">
        <v>49</v>
      </c>
      <c r="B64" s="10">
        <v>112</v>
      </c>
      <c r="C64" s="14">
        <v>80</v>
      </c>
      <c r="D64" s="10">
        <f t="shared" si="1"/>
        <v>192</v>
      </c>
      <c r="E64" s="16" t="s">
        <v>58</v>
      </c>
      <c r="F64" s="22">
        <f>B23+B29+B35+B41+B47+B53+B59+B65+F5+F11</f>
        <v>4989</v>
      </c>
      <c r="G64" s="20">
        <f>C23+C29+C35+C41+C47+C53+C59+C65+G5+G11</f>
        <v>4458</v>
      </c>
      <c r="H64" s="10">
        <f>+F64+G64</f>
        <v>9447</v>
      </c>
    </row>
    <row r="65" spans="1:8" x14ac:dyDescent="0.15">
      <c r="A65" s="5" t="s">
        <v>57</v>
      </c>
      <c r="B65" s="9">
        <f>SUM(B66:B70)</f>
        <v>513</v>
      </c>
      <c r="C65" s="13">
        <f>SUM(C66:C70)</f>
        <v>441</v>
      </c>
      <c r="D65" s="9">
        <f t="shared" si="1"/>
        <v>954</v>
      </c>
      <c r="E65" s="16" t="s">
        <v>68</v>
      </c>
      <c r="F65" s="22">
        <f>F17+F23+F29+F35+F41+F47+F53+F59</f>
        <v>1611</v>
      </c>
      <c r="G65" s="20">
        <f>G17+G23+G29+G35+G41+G47+G53+G59</f>
        <v>2133</v>
      </c>
      <c r="H65" s="10">
        <f>+F65+G65</f>
        <v>3744</v>
      </c>
    </row>
    <row r="66" spans="1:8" x14ac:dyDescent="0.15">
      <c r="A66" s="4">
        <v>50</v>
      </c>
      <c r="B66" s="10">
        <v>101</v>
      </c>
      <c r="C66" s="14">
        <v>82</v>
      </c>
      <c r="D66" s="10">
        <f t="shared" si="1"/>
        <v>183</v>
      </c>
      <c r="E66" s="16"/>
      <c r="F66" s="22"/>
      <c r="G66" s="20"/>
      <c r="H66" s="10"/>
    </row>
    <row r="67" spans="1:8" x14ac:dyDescent="0.15">
      <c r="A67" s="4">
        <v>51</v>
      </c>
      <c r="B67" s="10">
        <v>119</v>
      </c>
      <c r="C67" s="14">
        <v>97</v>
      </c>
      <c r="D67" s="10">
        <f t="shared" si="1"/>
        <v>216</v>
      </c>
      <c r="E67" s="16"/>
      <c r="F67" s="22"/>
      <c r="G67" s="20"/>
      <c r="H67" s="10"/>
    </row>
    <row r="68" spans="1:8" x14ac:dyDescent="0.15">
      <c r="A68" s="4">
        <v>52</v>
      </c>
      <c r="B68" s="10">
        <v>98</v>
      </c>
      <c r="C68" s="14">
        <v>89</v>
      </c>
      <c r="D68" s="10">
        <f t="shared" si="1"/>
        <v>187</v>
      </c>
      <c r="E68" s="16"/>
      <c r="F68" s="22"/>
      <c r="G68" s="20"/>
      <c r="H68" s="10"/>
    </row>
    <row r="69" spans="1:8" x14ac:dyDescent="0.15">
      <c r="A69" s="4">
        <v>53</v>
      </c>
      <c r="B69" s="10">
        <v>100</v>
      </c>
      <c r="C69" s="14">
        <v>91</v>
      </c>
      <c r="D69" s="10">
        <f t="shared" si="1"/>
        <v>191</v>
      </c>
      <c r="E69" s="16"/>
      <c r="F69" s="22"/>
      <c r="G69" s="20"/>
      <c r="H69" s="10"/>
    </row>
    <row r="70" spans="1:8" x14ac:dyDescent="0.15">
      <c r="A70" s="6">
        <v>54</v>
      </c>
      <c r="B70" s="11">
        <v>95</v>
      </c>
      <c r="C70" s="15">
        <v>82</v>
      </c>
      <c r="D70" s="11">
        <f>+B70+C70</f>
        <v>177</v>
      </c>
      <c r="E70" s="18"/>
      <c r="F70" s="15"/>
      <c r="G70" s="23"/>
      <c r="H70" s="11"/>
    </row>
  </sheetData>
  <phoneticPr fontId="3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令和6年9月</vt:lpstr>
      <vt:lpstr>令和5年9月</vt:lpstr>
      <vt:lpstr>令和4年9月</vt:lpstr>
      <vt:lpstr>令和3年9月</vt:lpstr>
      <vt:lpstr>令和２年９月</vt:lpstr>
      <vt:lpstr>令和元年9月</vt:lpstr>
      <vt:lpstr>平成30年9月</vt:lpstr>
      <vt:lpstr>平成29年9月</vt:lpstr>
      <vt:lpstr>平成28年9月</vt:lpstr>
      <vt:lpstr>平成27年9月</vt:lpstr>
      <vt:lpstr>平成26年9月</vt:lpstr>
      <vt:lpstr>平成25年9月</vt:lpstr>
      <vt:lpstr>平成24年9月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駒形 有香</cp:lastModifiedBy>
  <cp:lastPrinted>2023-10-03T10:30:03Z</cp:lastPrinted>
  <dcterms:created xsi:type="dcterms:W3CDTF">2015-03-05T00:31:26Z</dcterms:created>
  <dcterms:modified xsi:type="dcterms:W3CDTF">2024-10-01T08:05:33Z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2021-10-04T05:21:32Z</vt:filetime>
  </property>
</Properties>
</file>