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905" yWindow="3090" windowWidth="23430" windowHeight="15300"/>
  </bookViews>
  <sheets>
    <sheet name="Sheet1" sheetId="1" r:id="rId1"/>
  </sheets>
  <definedNames>
    <definedName name="_xlnm.Print_Area" localSheetId="0">Sheet1!$A$1:$H$47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u2202</author>
    <author>傳法 直也</author>
  </authors>
  <commentList>
    <comment ref="H18" authorId="0">
      <text>
        <r>
          <rPr>
            <sz val="9"/>
            <color indexed="81"/>
            <rFont val="ＭＳ Ｐゴシック"/>
          </rPr>
          <t>協議した内容及び日付を記入
例）ジムスペースの10㎡で除した数以上、散髪台を3で除した数以上、
サイト（区画）数以上</t>
        </r>
      </text>
    </comment>
    <comment ref="C18" authorId="0">
      <text>
        <r>
          <rPr>
            <sz val="9"/>
            <color indexed="81"/>
            <rFont val="ＭＳ Ｐゴシック"/>
          </rPr>
          <t>協議した用途を記入
例)ジム、美容室、キャンプ場区画数</t>
        </r>
      </text>
    </comment>
    <comment ref="F18" authorId="0">
      <text>
        <r>
          <rPr>
            <sz val="9"/>
            <color indexed="81"/>
            <rFont val="ＭＳ Ｐゴシック"/>
          </rPr>
          <t>建築指導係と協議の上、算定基準を入力してください。ROUND(D17/</t>
        </r>
        <r>
          <rPr>
            <b/>
            <sz val="9"/>
            <color rgb="FFFF0000"/>
            <rFont val="ＭＳ Ｐゴシック"/>
          </rPr>
          <t>A</t>
        </r>
        <r>
          <rPr>
            <sz val="9"/>
            <color indexed="81"/>
            <rFont val="ＭＳ Ｐゴシック"/>
          </rPr>
          <t>,2)
上記の式の</t>
        </r>
        <r>
          <rPr>
            <b/>
            <sz val="9"/>
            <color rgb="FFFF0000"/>
            <rFont val="ＭＳ Ｐゴシック"/>
          </rPr>
          <t>A</t>
        </r>
        <r>
          <rPr>
            <sz val="9"/>
            <color indexed="81"/>
            <rFont val="ＭＳ Ｐゴシック"/>
          </rPr>
          <t>を変更してください。
例）ROUND(D17/</t>
        </r>
        <r>
          <rPr>
            <b/>
            <sz val="9"/>
            <color rgb="FFFF0000"/>
            <rFont val="ＭＳ Ｐゴシック"/>
          </rPr>
          <t>1</t>
        </r>
        <r>
          <rPr>
            <sz val="9"/>
            <color indexed="81"/>
            <rFont val="ＭＳ Ｐゴシック"/>
          </rPr>
          <t>,2)</t>
        </r>
      </text>
    </comment>
    <comment ref="E18" authorId="0">
      <text>
        <r>
          <rPr>
            <sz val="9"/>
            <color indexed="81"/>
            <rFont val="ＭＳ Ｐゴシック"/>
          </rPr>
          <t>協議した単位を入力
例）㎡、台、区画</t>
        </r>
      </text>
    </comment>
    <comment ref="F3" authorId="1">
      <text>
        <r>
          <rPr>
            <sz val="11"/>
            <color theme="1"/>
            <rFont val="ＭＳ Ｐゴシック"/>
          </rPr>
          <t xml:space="preserve">物件名を記入
</t>
        </r>
      </text>
    </comment>
  </commentList>
</comments>
</file>

<file path=xl/sharedStrings.xml><?xml version="1.0" encoding="utf-8"?>
<sst xmlns="http://schemas.openxmlformats.org/spreadsheetml/2006/main" xmlns:r="http://schemas.openxmlformats.org/officeDocument/2006/relationships" count="97" uniqueCount="97">
  <si>
    <t>売場面積を25㎡で除した数以上</t>
    <rPh sb="0" eb="2">
      <t>ウリバ</t>
    </rPh>
    <rPh sb="2" eb="4">
      <t>メンセキ</t>
    </rPh>
    <rPh sb="9" eb="10">
      <t>ジョ</t>
    </rPh>
    <rPh sb="12" eb="13">
      <t>カズ</t>
    </rPh>
    <rPh sb="13" eb="15">
      <t>イジョウ</t>
    </rPh>
    <phoneticPr fontId="1"/>
  </si>
  <si>
    <t>事務所等</t>
    <rPh sb="0" eb="2">
      <t>ジム</t>
    </rPh>
    <rPh sb="2" eb="3">
      <t>ショ</t>
    </rPh>
    <rPh sb="3" eb="4">
      <t>ナド</t>
    </rPh>
    <phoneticPr fontId="1"/>
  </si>
  <si>
    <t>飲食店等</t>
    <rPh sb="0" eb="2">
      <t>インショク</t>
    </rPh>
    <rPh sb="2" eb="3">
      <t>テン</t>
    </rPh>
    <rPh sb="3" eb="4">
      <t>ナド</t>
    </rPh>
    <phoneticPr fontId="1"/>
  </si>
  <si>
    <t>規模</t>
    <rPh sb="0" eb="2">
      <t>キボ</t>
    </rPh>
    <phoneticPr fontId="1"/>
  </si>
  <si>
    <r>
      <t>一般的な駐車マス　2.5ｍ×5ｍ＝12.5ｍ</t>
    </r>
    <r>
      <rPr>
        <vertAlign val="superscript"/>
        <sz val="9"/>
        <color theme="1"/>
        <rFont val="Meiryo UI"/>
      </rPr>
      <t>2</t>
    </r>
    <r>
      <rPr>
        <sz val="9"/>
        <color theme="1"/>
        <rFont val="Meiryo UI"/>
      </rPr>
      <t>/台</t>
    </r>
    <rPh sb="0" eb="2">
      <t>イッパン</t>
    </rPh>
    <rPh sb="2" eb="3">
      <t>テキ</t>
    </rPh>
    <rPh sb="4" eb="6">
      <t>チュウシャ</t>
    </rPh>
    <rPh sb="24" eb="25">
      <t>ダイ</t>
    </rPh>
    <phoneticPr fontId="1"/>
  </si>
  <si>
    <t>物販店舗等</t>
    <rPh sb="0" eb="2">
      <t>ブッパン</t>
    </rPh>
    <rPh sb="2" eb="4">
      <t>テンポ</t>
    </rPh>
    <rPh sb="4" eb="5">
      <t>ナド</t>
    </rPh>
    <phoneticPr fontId="1"/>
  </si>
  <si>
    <t>必要台数</t>
    <rPh sb="0" eb="2">
      <t>ヒツヨウ</t>
    </rPh>
    <rPh sb="2" eb="4">
      <t>ダイスウ</t>
    </rPh>
    <phoneticPr fontId="1"/>
  </si>
  <si>
    <t>※3</t>
  </si>
  <si>
    <t>寮・寄宿舎・下宿</t>
    <rPh sb="0" eb="1">
      <t>リョウ</t>
    </rPh>
    <rPh sb="2" eb="5">
      <t>キシュクシャ</t>
    </rPh>
    <rPh sb="6" eb="8">
      <t>ゲシュク</t>
    </rPh>
    <phoneticPr fontId="1"/>
  </si>
  <si>
    <t>戸建・共同住宅・長屋</t>
    <rPh sb="0" eb="2">
      <t>コダテ</t>
    </rPh>
    <rPh sb="3" eb="5">
      <t>キョウドウ</t>
    </rPh>
    <rPh sb="5" eb="7">
      <t>ジュウタク</t>
    </rPh>
    <rPh sb="8" eb="10">
      <t>ナガヤ</t>
    </rPh>
    <phoneticPr fontId="1"/>
  </si>
  <si>
    <t>温泉</t>
    <rPh sb="0" eb="2">
      <t>オンセン</t>
    </rPh>
    <phoneticPr fontId="1"/>
  </si>
  <si>
    <t xml:space="preserve">※4 </t>
  </si>
  <si>
    <t>主用途+（副用途×0.5）　算定数が用途の数より少ない場合は用途数以上とする</t>
  </si>
  <si>
    <t>↑主用途は必要台数が最大のものを選出。</t>
    <rPh sb="1" eb="2">
      <t>シュ</t>
    </rPh>
    <rPh sb="2" eb="4">
      <t>ヨウト</t>
    </rPh>
    <rPh sb="5" eb="7">
      <t>ヒツヨウ</t>
    </rPh>
    <rPh sb="7" eb="9">
      <t>ダイスウ</t>
    </rPh>
    <rPh sb="10" eb="12">
      <t>サイダイ</t>
    </rPh>
    <rPh sb="16" eb="18">
      <t>センシュツ</t>
    </rPh>
    <phoneticPr fontId="1"/>
  </si>
  <si>
    <t>レンタルスキーショップ</t>
  </si>
  <si>
    <r>
      <t>ｍ</t>
    </r>
    <r>
      <rPr>
        <vertAlign val="superscript"/>
        <sz val="9"/>
        <color theme="1"/>
        <rFont val="Meiryo UI"/>
      </rPr>
      <t>2</t>
    </r>
  </si>
  <si>
    <t>主用途</t>
    <rPh sb="0" eb="1">
      <t>シュ</t>
    </rPh>
    <rPh sb="1" eb="3">
      <t>ヨウト</t>
    </rPh>
    <phoneticPr fontId="1"/>
  </si>
  <si>
    <t>整骨院等</t>
    <rPh sb="0" eb="3">
      <t>セイコツイン</t>
    </rPh>
    <rPh sb="3" eb="4">
      <t>ナド</t>
    </rPh>
    <phoneticPr fontId="1"/>
  </si>
  <si>
    <t>花園ビレッジ地区</t>
    <rPh sb="0" eb="2">
      <t>ハナゾノ</t>
    </rPh>
    <rPh sb="6" eb="8">
      <t>チク</t>
    </rPh>
    <phoneticPr fontId="1"/>
  </si>
  <si>
    <t>用途</t>
    <rPh sb="0" eb="2">
      <t>ヨウト</t>
    </rPh>
    <phoneticPr fontId="1"/>
  </si>
  <si>
    <t>この算定シートは、申請敷地での来客等に対する最低限必要な台数とする。ただし、従業員等の駐車スペースは含まれていない為、必要に応じて確保すること。</t>
    <rPh sb="2" eb="4">
      <t>サンテイ</t>
    </rPh>
    <phoneticPr fontId="1"/>
  </si>
  <si>
    <t>備考</t>
    <rPh sb="0" eb="2">
      <t>ビコウ</t>
    </rPh>
    <phoneticPr fontId="1"/>
  </si>
  <si>
    <t>台</t>
    <rPh sb="0" eb="1">
      <t>ダイ</t>
    </rPh>
    <phoneticPr fontId="1"/>
  </si>
  <si>
    <t>都市計画区域（商業・近商除く）</t>
    <rPh sb="0" eb="2">
      <t>トシ</t>
    </rPh>
    <rPh sb="2" eb="4">
      <t>ケイカク</t>
    </rPh>
    <rPh sb="4" eb="6">
      <t>クイキ</t>
    </rPh>
    <rPh sb="7" eb="9">
      <t>ショウギョウ</t>
    </rPh>
    <rPh sb="10" eb="12">
      <t>キンショウ</t>
    </rPh>
    <rPh sb="12" eb="13">
      <t>ノゾ</t>
    </rPh>
    <phoneticPr fontId="1"/>
  </si>
  <si>
    <t>客席面積を10㎡で除した数以上</t>
    <rPh sb="0" eb="1">
      <t>キャク</t>
    </rPh>
    <rPh sb="1" eb="2">
      <t>セキ</t>
    </rPh>
    <rPh sb="2" eb="4">
      <t>メンセキ</t>
    </rPh>
    <rPh sb="9" eb="10">
      <t>ジョ</t>
    </rPh>
    <rPh sb="12" eb="13">
      <t>カズ</t>
    </rPh>
    <rPh sb="13" eb="15">
      <t>イジョウ</t>
    </rPh>
    <phoneticPr fontId="1"/>
  </si>
  <si>
    <t>戸</t>
    <rPh sb="0" eb="1">
      <t>コ</t>
    </rPh>
    <phoneticPr fontId="1"/>
  </si>
  <si>
    <t>室</t>
    <rPh sb="0" eb="1">
      <t>シツ</t>
    </rPh>
    <phoneticPr fontId="1"/>
  </si>
  <si>
    <t>人</t>
    <rPh sb="0" eb="1">
      <t>ニン</t>
    </rPh>
    <phoneticPr fontId="1"/>
  </si>
  <si>
    <t>席</t>
    <rPh sb="0" eb="1">
      <t>セキ</t>
    </rPh>
    <phoneticPr fontId="1"/>
  </si>
  <si>
    <t>↑住宅系</t>
    <rPh sb="1" eb="3">
      <t>ジュウタク</t>
    </rPh>
    <rPh sb="3" eb="4">
      <t>ケイ</t>
    </rPh>
    <phoneticPr fontId="1"/>
  </si>
  <si>
    <t>遊戯室面積を10㎡で除した数以上</t>
    <rPh sb="0" eb="3">
      <t>ユウギシツ</t>
    </rPh>
    <rPh sb="3" eb="5">
      <t>メンセキ</t>
    </rPh>
    <rPh sb="10" eb="11">
      <t>ジョ</t>
    </rPh>
    <rPh sb="13" eb="14">
      <t>カズ</t>
    </rPh>
    <rPh sb="14" eb="16">
      <t>イジョウ</t>
    </rPh>
    <phoneticPr fontId="1"/>
  </si>
  <si>
    <t>収容人員を3で除した数以上</t>
    <rPh sb="0" eb="2">
      <t>シュウヨウ</t>
    </rPh>
    <rPh sb="2" eb="4">
      <t>ジンイン</t>
    </rPh>
    <rPh sb="7" eb="8">
      <t>ジョ</t>
    </rPh>
    <rPh sb="10" eb="11">
      <t>カズ</t>
    </rPh>
    <rPh sb="11" eb="13">
      <t>イジョウ</t>
    </rPh>
    <phoneticPr fontId="1"/>
  </si>
  <si>
    <t>洗い場座席数を4で除した数以上</t>
    <rPh sb="0" eb="1">
      <t>アラ</t>
    </rPh>
    <rPh sb="2" eb="3">
      <t>バ</t>
    </rPh>
    <rPh sb="3" eb="6">
      <t>ザセキスウ</t>
    </rPh>
    <rPh sb="9" eb="10">
      <t>ジョ</t>
    </rPh>
    <rPh sb="12" eb="13">
      <t>カズ</t>
    </rPh>
    <rPh sb="13" eb="15">
      <t>イジョウ</t>
    </rPh>
    <phoneticPr fontId="1"/>
  </si>
  <si>
    <t>倶知安町建築物等に関する指導要綱に基づく駐車台数算定シート（第１２条関係）</t>
    <rPh sb="0" eb="4">
      <t>クッチャンチョウ</t>
    </rPh>
    <rPh sb="4" eb="7">
      <t>ケンチクブツ</t>
    </rPh>
    <rPh sb="7" eb="8">
      <t>トウ</t>
    </rPh>
    <rPh sb="9" eb="10">
      <t>カン</t>
    </rPh>
    <rPh sb="12" eb="14">
      <t>シドウ</t>
    </rPh>
    <rPh sb="14" eb="16">
      <t>ヨウコウ</t>
    </rPh>
    <rPh sb="17" eb="18">
      <t>モト</t>
    </rPh>
    <rPh sb="20" eb="22">
      <t>チュウシャ</t>
    </rPh>
    <rPh sb="22" eb="24">
      <t>ダイスウ</t>
    </rPh>
    <rPh sb="24" eb="26">
      <t>サンテイ</t>
    </rPh>
    <rPh sb="30" eb="31">
      <t>ダイ</t>
    </rPh>
    <rPh sb="33" eb="34">
      <t>ジョウ</t>
    </rPh>
    <rPh sb="34" eb="36">
      <t>カンケイ</t>
    </rPh>
    <phoneticPr fontId="1"/>
  </si>
  <si>
    <t>待合室面積を10㎡で除した数以上</t>
    <rPh sb="0" eb="3">
      <t>マチアイシツ</t>
    </rPh>
    <rPh sb="3" eb="5">
      <t>メンセキ</t>
    </rPh>
    <rPh sb="10" eb="11">
      <t>ジョ</t>
    </rPh>
    <rPh sb="13" eb="14">
      <t>カズ</t>
    </rPh>
    <rPh sb="14" eb="16">
      <t>イジョウ</t>
    </rPh>
    <phoneticPr fontId="1"/>
  </si>
  <si>
    <t>駐車スペース</t>
    <rPh sb="0" eb="2">
      <t>チュウシャ</t>
    </rPh>
    <phoneticPr fontId="1"/>
  </si>
  <si>
    <t>3.地域地区係数</t>
    <rPh sb="2" eb="4">
      <t>チイキ</t>
    </rPh>
    <rPh sb="4" eb="6">
      <t>チク</t>
    </rPh>
    <rPh sb="6" eb="8">
      <t>ケイスウ</t>
    </rPh>
    <phoneticPr fontId="1"/>
  </si>
  <si>
    <t>その他</t>
    <rPh sb="2" eb="3">
      <t>タ</t>
    </rPh>
    <phoneticPr fontId="1"/>
  </si>
  <si>
    <t>副用途</t>
    <rPh sb="0" eb="1">
      <t>フク</t>
    </rPh>
    <rPh sb="1" eb="3">
      <t>ヨウト</t>
    </rPh>
    <phoneticPr fontId="1"/>
  </si>
  <si>
    <t>3.地域地区係数の計算</t>
    <rPh sb="2" eb="4">
      <t>チイキ</t>
    </rPh>
    <rPh sb="4" eb="6">
      <t>チク</t>
    </rPh>
    <rPh sb="6" eb="8">
      <t>ケイスウ</t>
    </rPh>
    <rPh sb="9" eb="11">
      <t>ケイサン</t>
    </rPh>
    <phoneticPr fontId="1"/>
  </si>
  <si>
    <t>地域地区</t>
    <rPh sb="0" eb="2">
      <t>チイキ</t>
    </rPh>
    <rPh sb="2" eb="4">
      <t>チク</t>
    </rPh>
    <phoneticPr fontId="1"/>
  </si>
  <si>
    <t>センタービレッジ地区</t>
    <rPh sb="8" eb="10">
      <t>チク</t>
    </rPh>
    <phoneticPr fontId="1"/>
  </si>
  <si>
    <t>国定公園特例地区</t>
    <rPh sb="0" eb="2">
      <t>コクテイ</t>
    </rPh>
    <rPh sb="2" eb="4">
      <t>コウエン</t>
    </rPh>
    <rPh sb="4" eb="6">
      <t>トクレイ</t>
    </rPh>
    <rPh sb="6" eb="8">
      <t>チク</t>
    </rPh>
    <phoneticPr fontId="1"/>
  </si>
  <si>
    <t>用途数</t>
    <rPh sb="0" eb="2">
      <t>ヨウト</t>
    </rPh>
    <rPh sb="2" eb="3">
      <t>スウ</t>
    </rPh>
    <phoneticPr fontId="1"/>
  </si>
  <si>
    <t>計算過程での値は、小数点以下第三位を四捨五入とし、地域地区係数を乗じた最終的な算出値は小数点以下第一位を四捨五入する。ただし、その算出値が1未満の場合は切り上げて1とする。また、複合建築物の最終的な算出値は用途の数以上とする。</t>
  </si>
  <si>
    <t>商業・近隣商業地域</t>
    <rPh sb="0" eb="2">
      <t>ショウギョウ</t>
    </rPh>
    <rPh sb="3" eb="5">
      <t>キンリン</t>
    </rPh>
    <rPh sb="5" eb="7">
      <t>ショウギョウ</t>
    </rPh>
    <rPh sb="7" eb="9">
      <t>チイキ</t>
    </rPh>
    <phoneticPr fontId="1"/>
  </si>
  <si>
    <t>注4.</t>
  </si>
  <si>
    <t>1.算定基準</t>
    <rPh sb="2" eb="4">
      <t>サンテイ</t>
    </rPh>
    <rPh sb="4" eb="6">
      <t>キジュン</t>
    </rPh>
    <phoneticPr fontId="1"/>
  </si>
  <si>
    <t>ベット数を3で除した数以上</t>
    <rPh sb="3" eb="4">
      <t>カズ</t>
    </rPh>
    <rPh sb="7" eb="8">
      <t>ジョ</t>
    </rPh>
    <rPh sb="10" eb="11">
      <t>カズ</t>
    </rPh>
    <rPh sb="11" eb="13">
      <t>イジョウ</t>
    </rPh>
    <phoneticPr fontId="1"/>
  </si>
  <si>
    <t>地域地区係数算定後 合計台数</t>
    <rPh sb="0" eb="2">
      <t>チイキ</t>
    </rPh>
    <rPh sb="2" eb="4">
      <t>チク</t>
    </rPh>
    <rPh sb="4" eb="6">
      <t>ケイスウ</t>
    </rPh>
    <rPh sb="6" eb="8">
      <t>サンテイ</t>
    </rPh>
    <rPh sb="8" eb="9">
      <t>ゴ</t>
    </rPh>
    <rPh sb="10" eb="12">
      <t>ゴウケイ</t>
    </rPh>
    <rPh sb="12" eb="14">
      <t>ダイスウ</t>
    </rPh>
    <phoneticPr fontId="1"/>
  </si>
  <si>
    <t>最低必要台数</t>
    <rPh sb="0" eb="2">
      <t>サイテイ</t>
    </rPh>
    <rPh sb="2" eb="4">
      <t>ヒツヨウ</t>
    </rPh>
    <rPh sb="4" eb="6">
      <t>ダイスウ</t>
    </rPh>
    <phoneticPr fontId="1"/>
  </si>
  <si>
    <t>用途による合計台数</t>
    <rPh sb="0" eb="2">
      <t>ヨウト</t>
    </rPh>
    <rPh sb="5" eb="7">
      <t>ゴウケイ</t>
    </rPh>
    <rPh sb="7" eb="9">
      <t>ダイスウ</t>
    </rPh>
    <phoneticPr fontId="1"/>
  </si>
  <si>
    <t>低減係数</t>
    <rPh sb="0" eb="2">
      <t>テイゲン</t>
    </rPh>
    <rPh sb="2" eb="4">
      <t>ケイスウ</t>
    </rPh>
    <phoneticPr fontId="1"/>
  </si>
  <si>
    <t>注3.</t>
  </si>
  <si>
    <t>申請敷地周辺で必要台数を補完でき、年間を通して適正な管理を行える場合は別途協議のこと。</t>
    <rPh sb="35" eb="37">
      <t>ベット</t>
    </rPh>
    <rPh sb="37" eb="39">
      <t>キョウギ</t>
    </rPh>
    <phoneticPr fontId="1"/>
  </si>
  <si>
    <r>
      <t>注2.</t>
    </r>
    <r>
      <rPr>
        <sz val="7"/>
        <color theme="1"/>
        <rFont val="Meiryo UI"/>
      </rPr>
      <t xml:space="preserve"> 
</t>
    </r>
  </si>
  <si>
    <r>
      <t>注1.</t>
    </r>
    <r>
      <rPr>
        <sz val="7"/>
        <color theme="1"/>
        <rFont val="Meiryo UI"/>
      </rPr>
      <t xml:space="preserve"> 
</t>
    </r>
    <r>
      <rPr>
        <sz val="9"/>
        <color theme="1"/>
        <rFont val="Meiryo UI"/>
      </rPr>
      <t xml:space="preserve"> </t>
    </r>
  </si>
  <si>
    <t>主用途+（副用途×0.5）</t>
  </si>
  <si>
    <t>１以上かつ用途数以上とする</t>
    <rPh sb="1" eb="3">
      <t>イジョウ</t>
    </rPh>
    <rPh sb="5" eb="7">
      <t>ヨウト</t>
    </rPh>
    <rPh sb="7" eb="8">
      <t>スウ</t>
    </rPh>
    <rPh sb="8" eb="10">
      <t>イジョウ</t>
    </rPh>
    <phoneticPr fontId="1"/>
  </si>
  <si>
    <t>ver3.6(複合用途に住宅が含まれている不具合を解消）</t>
    <rPh sb="7" eb="9">
      <t>フクゴウ</t>
    </rPh>
    <rPh sb="9" eb="11">
      <t>ヨウト</t>
    </rPh>
    <rPh sb="12" eb="14">
      <t>ジュウタク</t>
    </rPh>
    <rPh sb="15" eb="16">
      <t>フク</t>
    </rPh>
    <rPh sb="21" eb="24">
      <t>フグアイ</t>
    </rPh>
    <rPh sb="25" eb="27">
      <t>カイショウ</t>
    </rPh>
    <phoneticPr fontId="1"/>
  </si>
  <si>
    <t>用途による合計台数×低減係数</t>
    <rPh sb="10" eb="12">
      <t>テイゲン</t>
    </rPh>
    <rPh sb="12" eb="14">
      <t>ケイスウ</t>
    </rPh>
    <phoneticPr fontId="1"/>
  </si>
  <si>
    <t>用途数以上</t>
    <rPh sb="0" eb="2">
      <t>ヨウト</t>
    </rPh>
    <rPh sb="2" eb="3">
      <t>スウ</t>
    </rPh>
    <rPh sb="3" eb="5">
      <t>イジョウ</t>
    </rPh>
    <phoneticPr fontId="1"/>
  </si>
  <si>
    <t>2.複合用途建築物</t>
    <rPh sb="2" eb="4">
      <t>フクゴウ</t>
    </rPh>
    <rPh sb="4" eb="6">
      <t>ヨウト</t>
    </rPh>
    <rPh sb="6" eb="9">
      <t>ケンチクブツ</t>
    </rPh>
    <phoneticPr fontId="1"/>
  </si>
  <si>
    <t>↑住宅以外</t>
    <rPh sb="1" eb="3">
      <t>ジュウタク</t>
    </rPh>
    <rPh sb="3" eb="5">
      <t>イガイ</t>
    </rPh>
    <phoneticPr fontId="1"/>
  </si>
  <si>
    <t>除雪堆積スペース</t>
    <rPh sb="0" eb="2">
      <t>ジョセツ</t>
    </rPh>
    <rPh sb="2" eb="4">
      <t>タイセキ</t>
    </rPh>
    <phoneticPr fontId="1"/>
  </si>
  <si>
    <t>屋外の駐車スペースは、前項各号による最低限必要な駐車台数に応じた、冬期間の除雪堆積スペースを確保すること。</t>
    <rPh sb="29" eb="30">
      <t>オウ</t>
    </rPh>
    <phoneticPr fontId="1"/>
  </si>
  <si>
    <t>↓最低必要台数の内、屋内に確保した台数</t>
    <rPh sb="1" eb="3">
      <t>サイテイ</t>
    </rPh>
    <rPh sb="3" eb="5">
      <t>ヒツヨウ</t>
    </rPh>
    <rPh sb="5" eb="7">
      <t>ダイスウ</t>
    </rPh>
    <rPh sb="8" eb="9">
      <t>ウチ</t>
    </rPh>
    <rPh sb="10" eb="12">
      <t>オクナイ</t>
    </rPh>
    <rPh sb="13" eb="15">
      <t>カクホ</t>
    </rPh>
    <rPh sb="17" eb="19">
      <t>ダイスウ</t>
    </rPh>
    <phoneticPr fontId="1"/>
  </si>
  <si>
    <t>ベッド数を3で除した数以上</t>
    <rPh sb="3" eb="4">
      <t>スウ</t>
    </rPh>
    <rPh sb="7" eb="8">
      <t>ジョ</t>
    </rPh>
    <rPh sb="10" eb="11">
      <t>カズ</t>
    </rPh>
    <rPh sb="11" eb="13">
      <t>イジョウ</t>
    </rPh>
    <phoneticPr fontId="1"/>
  </si>
  <si>
    <t>↑飲食系</t>
    <rPh sb="1" eb="3">
      <t>インショク</t>
    </rPh>
    <rPh sb="3" eb="4">
      <t>ケイ</t>
    </rPh>
    <phoneticPr fontId="1"/>
  </si>
  <si>
    <t>2.複合用途の計算</t>
    <rPh sb="2" eb="4">
      <t>フクゴウ</t>
    </rPh>
    <rPh sb="4" eb="6">
      <t>ヨウト</t>
    </rPh>
    <rPh sb="7" eb="9">
      <t>ケイサン</t>
    </rPh>
    <phoneticPr fontId="1"/>
  </si>
  <si>
    <t>↑小数点以下第三位を四捨五入</t>
  </si>
  <si>
    <t>計</t>
    <rPh sb="0" eb="1">
      <t>ケイ</t>
    </rPh>
    <phoneticPr fontId="1"/>
  </si>
  <si>
    <t>遊技場等</t>
    <rPh sb="0" eb="3">
      <t>ユウギジョウ</t>
    </rPh>
    <rPh sb="3" eb="4">
      <t>トウ</t>
    </rPh>
    <phoneticPr fontId="1"/>
  </si>
  <si>
    <t>ＭＡＸ値</t>
    <rPh sb="3" eb="4">
      <t>チ</t>
    </rPh>
    <phoneticPr fontId="1"/>
  </si>
  <si>
    <t>↓副用途×0.5</t>
    <rPh sb="1" eb="2">
      <t>フク</t>
    </rPh>
    <rPh sb="2" eb="4">
      <t>ヨウト</t>
    </rPh>
    <phoneticPr fontId="1"/>
  </si>
  <si>
    <t>執務室面積を10㎡で除した数以上</t>
    <rPh sb="0" eb="3">
      <t>シツムシツ</t>
    </rPh>
    <rPh sb="3" eb="5">
      <t>メンセキ</t>
    </rPh>
    <rPh sb="10" eb="11">
      <t>ジョ</t>
    </rPh>
    <rPh sb="13" eb="14">
      <t>カズ</t>
    </rPh>
    <rPh sb="14" eb="16">
      <t>イジョウ</t>
    </rPh>
    <phoneticPr fontId="1"/>
  </si>
  <si>
    <t>診療所等</t>
    <rPh sb="0" eb="3">
      <t>シンリョウジョ</t>
    </rPh>
    <rPh sb="3" eb="4">
      <t>トウ</t>
    </rPh>
    <phoneticPr fontId="1"/>
  </si>
  <si>
    <t>4.除雪堆積スペースの確保</t>
    <rPh sb="2" eb="4">
      <t>ジョセツ</t>
    </rPh>
    <rPh sb="4" eb="6">
      <t>タイセキ</t>
    </rPh>
    <rPh sb="11" eb="13">
      <t>カクホ</t>
    </rPh>
    <phoneticPr fontId="1"/>
  </si>
  <si>
    <t xml:space="preserve">※1 </t>
  </si>
  <si>
    <t>○○を△で除した数以上</t>
    <rPh sb="5" eb="6">
      <t>ジョ</t>
    </rPh>
    <rPh sb="8" eb="9">
      <t>カズ</t>
    </rPh>
    <rPh sb="9" eb="11">
      <t>イジョウ</t>
    </rPh>
    <phoneticPr fontId="1"/>
  </si>
  <si>
    <t>㎡</t>
  </si>
  <si>
    <t>物件名（　　　　　　　　　　　　　　　　　　　　　　　　　　　　　　　 　）</t>
    <rPh sb="0" eb="2">
      <t>ブッケン</t>
    </rPh>
    <rPh sb="2" eb="3">
      <t>メイ</t>
    </rPh>
    <phoneticPr fontId="1"/>
  </si>
  <si>
    <t>共用部のないホテル</t>
    <rPh sb="0" eb="3">
      <t>キョウヨウブ</t>
    </rPh>
    <phoneticPr fontId="1"/>
  </si>
  <si>
    <t>客室数に応じた数以上</t>
  </si>
  <si>
    <t>客室数を3で除した数以上</t>
    <rPh sb="0" eb="2">
      <t>キャクシツ</t>
    </rPh>
    <rPh sb="2" eb="3">
      <t>スウ</t>
    </rPh>
    <rPh sb="6" eb="7">
      <t>ジョ</t>
    </rPh>
    <rPh sb="9" eb="10">
      <t>カズ</t>
    </rPh>
    <rPh sb="10" eb="12">
      <t>イジョウ</t>
    </rPh>
    <phoneticPr fontId="1"/>
  </si>
  <si>
    <t>簡易宿所</t>
    <rPh sb="0" eb="2">
      <t>カンイ</t>
    </rPh>
    <rPh sb="2" eb="4">
      <t>シュクショ</t>
    </rPh>
    <phoneticPr fontId="1"/>
  </si>
  <si>
    <t>ローワービレッジ地区</t>
    <rPh sb="8" eb="10">
      <t>チク</t>
    </rPh>
    <phoneticPr fontId="1"/>
  </si>
  <si>
    <r>
      <t>商業・近商</t>
    </r>
    <r>
      <rPr>
        <b/>
        <sz val="9"/>
        <color theme="1"/>
        <rFont val="Meiryo UI"/>
      </rPr>
      <t>0.5</t>
    </r>
    <r>
      <rPr>
        <sz val="9"/>
        <color theme="1"/>
        <rFont val="Meiryo UI"/>
      </rPr>
      <t>、　センタービレッジ・国定公園・花園ビレッジ</t>
    </r>
    <r>
      <rPr>
        <b/>
        <sz val="9"/>
        <color theme="1"/>
        <rFont val="Meiryo UI"/>
      </rPr>
      <t>0.8</t>
    </r>
    <r>
      <rPr>
        <sz val="9"/>
        <color theme="1"/>
        <rFont val="Meiryo UI"/>
      </rPr>
      <t>、　都市計画（商業・近商除く）ローワービレッジ</t>
    </r>
    <r>
      <rPr>
        <b/>
        <sz val="9"/>
        <color theme="1"/>
        <rFont val="Meiryo UI"/>
      </rPr>
      <t>1.0</t>
    </r>
    <r>
      <rPr>
        <sz val="9"/>
        <color theme="1"/>
        <rFont val="Meiryo UI"/>
      </rPr>
      <t>、　その他</t>
    </r>
    <r>
      <rPr>
        <b/>
        <sz val="9"/>
        <color theme="1"/>
        <rFont val="Meiryo UI"/>
      </rPr>
      <t>0.9</t>
    </r>
  </si>
  <si>
    <t>ホテル・旅館の宿泊施設を管理するための事務室等や、宿泊者専用施設用途については加算対象から除く</t>
  </si>
  <si>
    <t xml:space="preserve">※2 </t>
  </si>
  <si>
    <t>建物に複数の用途を付属設置する場合は合算すること</t>
  </si>
  <si>
    <r>
      <t>2.5ｍ</t>
    </r>
    <r>
      <rPr>
        <vertAlign val="superscript"/>
        <sz val="9"/>
        <color theme="1"/>
        <rFont val="Meiryo UI"/>
      </rPr>
      <t>2</t>
    </r>
    <r>
      <rPr>
        <sz val="9"/>
        <color theme="1"/>
        <rFont val="Meiryo UI"/>
      </rPr>
      <t>/台 以上は確保すること。ロードヒーティングは除く</t>
    </r>
    <rPh sb="6" eb="7">
      <t>ダイ</t>
    </rPh>
    <rPh sb="8" eb="10">
      <t>イジョウ</t>
    </rPh>
    <rPh sb="11" eb="13">
      <t>カクホ</t>
    </rPh>
    <rPh sb="28" eb="29">
      <t>ノゾ</t>
    </rPh>
    <phoneticPr fontId="1"/>
  </si>
  <si>
    <t>ホテル・旅館には、コンドホテルを含む。共用部のないホテルとは一棟貸し形式や長屋形式をいう。客室数とは玄関の数を指し、コネクティングルームはそれぞれ別の客室としてカウントする。　簡易宿所のベッドはダブルベッドは1台、2段ベッドは2台としてカウントする。その他実態に応じて判断する。</t>
  </si>
  <si>
    <t>この算定シートは無断転載を禁止するとともに本目的以外には使用しないこと。　　　　　　　　　　　　　　　　　　     　　　　令和8年1月28日</t>
    <rPh sb="2" eb="4">
      <t>サンテイ</t>
    </rPh>
    <rPh sb="8" eb="10">
      <t>ムダン</t>
    </rPh>
    <rPh sb="10" eb="12">
      <t>テンサイ</t>
    </rPh>
    <rPh sb="13" eb="15">
      <t>キンシ</t>
    </rPh>
    <rPh sb="21" eb="22">
      <t>ホン</t>
    </rPh>
    <rPh sb="22" eb="24">
      <t>モクテキ</t>
    </rPh>
    <rPh sb="24" eb="26">
      <t>イガイ</t>
    </rPh>
    <rPh sb="28" eb="30">
      <t>シヨウ</t>
    </rPh>
    <rPh sb="63" eb="65">
      <t>レイワ</t>
    </rPh>
    <rPh sb="66" eb="67">
      <t>ネン</t>
    </rPh>
    <rPh sb="68" eb="69">
      <t>ガツ</t>
    </rPh>
    <rPh sb="71" eb="72">
      <t>ニチ</t>
    </rPh>
    <phoneticPr fontId="1"/>
  </si>
  <si>
    <t>住戸数に応じた数以上（1台/1戸）</t>
    <rPh sb="0" eb="2">
      <t>ジュウコ</t>
    </rPh>
    <rPh sb="2" eb="3">
      <t>スウ</t>
    </rPh>
    <rPh sb="4" eb="5">
      <t>オウ</t>
    </rPh>
    <rPh sb="7" eb="8">
      <t>カズ</t>
    </rPh>
    <rPh sb="8" eb="10">
      <t>イジョウ</t>
    </rPh>
    <rPh sb="12" eb="13">
      <t>ダイ</t>
    </rPh>
    <rPh sb="15" eb="16">
      <t>コ</t>
    </rPh>
    <phoneticPr fontId="1"/>
  </si>
  <si>
    <t xml:space="preserve">ホテル・旅館 </t>
    <rPh sb="4" eb="6">
      <t>リョカン</t>
    </rPh>
    <phoneticPr fontId="1"/>
  </si>
  <si>
    <t>住居系用途とその他の用途の組合せは複合用途建築物として判断しないものとする。また地域地区による低減は適用しないものとする。</t>
    <rPh sb="0" eb="2">
      <t>ジュウキョ</t>
    </rPh>
    <rPh sb="2" eb="3">
      <t>ケイ</t>
    </rPh>
    <rPh sb="3" eb="5">
      <t>ヨウト</t>
    </rPh>
    <rPh sb="8" eb="9">
      <t>タ</t>
    </rPh>
    <rPh sb="10" eb="12">
      <t>ヨウト</t>
    </rPh>
    <rPh sb="13" eb="15">
      <t>クミアワ</t>
    </rPh>
    <rPh sb="21" eb="23">
      <t>ケンチク</t>
    </rPh>
    <rPh sb="23" eb="24">
      <t>ブツ</t>
    </rPh>
    <rPh sb="27" eb="29">
      <t>ハンダン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</si>
</sst>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_ "/>
  </numFmts>
  <fonts count="15">
    <font>
      <sz val="11"/>
      <color theme="1"/>
      <name val="ＭＳ Ｐゴシック"/>
      <family val="3"/>
    </font>
    <font>
      <sz val="6"/>
      <color auto="1"/>
      <name val="ＭＳ Ｐゴシック"/>
      <family val="3"/>
    </font>
    <font>
      <sz val="9"/>
      <color theme="1"/>
      <name val="Meiryo UI"/>
      <family val="3"/>
    </font>
    <font>
      <b/>
      <sz val="11"/>
      <color theme="0"/>
      <name val="Meiryo UI"/>
      <family val="3"/>
    </font>
    <font>
      <b/>
      <sz val="8"/>
      <color rgb="FFFF0000"/>
      <name val="Meiryo UI"/>
      <family val="3"/>
    </font>
    <font>
      <b/>
      <sz val="10"/>
      <color theme="1"/>
      <name val="Meiryo UI"/>
      <family val="3"/>
    </font>
    <font>
      <sz val="9"/>
      <color theme="5" tint="-0.5"/>
      <name val="Meiryo UI"/>
      <family val="3"/>
    </font>
    <font>
      <sz val="8"/>
      <color theme="1"/>
      <name val="Meiryo UI"/>
      <family val="3"/>
    </font>
    <font>
      <sz val="9"/>
      <color theme="0"/>
      <name val="Meiryo UI"/>
      <family val="3"/>
    </font>
    <font>
      <b/>
      <sz val="12"/>
      <color auto="1"/>
      <name val="Meiryo UI"/>
      <family val="3"/>
    </font>
    <font>
      <b/>
      <sz val="11"/>
      <color theme="1"/>
      <name val="Meiryo UI"/>
      <family val="3"/>
    </font>
    <font>
      <b/>
      <sz val="10"/>
      <color theme="5" tint="-0.5"/>
      <name val="Meiryo UI"/>
      <family val="3"/>
    </font>
    <font>
      <b/>
      <sz val="12"/>
      <color rgb="FFFF0000"/>
      <name val="Meiryo UI"/>
      <family val="3"/>
    </font>
    <font>
      <b/>
      <sz val="12"/>
      <color theme="1"/>
      <name val="Meiryo UI"/>
      <family val="3"/>
    </font>
    <font>
      <sz val="9"/>
      <color theme="7" tint="-0.5"/>
      <name val="Meiryo UI"/>
      <family val="3"/>
    </font>
  </fonts>
  <fills count="10">
    <fill>
      <patternFill patternType="none"/>
    </fill>
    <fill>
      <patternFill patternType="gray125"/>
    </fill>
    <fill>
      <patternFill patternType="solid">
        <fgColor theme="1" tint="0.5"/>
        <bgColor indexed="64"/>
      </patternFill>
    </fill>
    <fill>
      <patternFill patternType="solid">
        <fgColor theme="7" tint="0.8"/>
        <bgColor indexed="64"/>
      </patternFill>
    </fill>
    <fill>
      <patternFill patternType="solid">
        <fgColor theme="0"/>
        <bgColor indexed="64"/>
      </patternFill>
    </fill>
    <fill>
      <patternFill patternType="solid">
        <fgColor theme="7" tint="0.6"/>
        <bgColor indexed="64"/>
      </patternFill>
    </fill>
    <fill>
      <patternFill patternType="solid">
        <fgColor theme="5" tint="0.6"/>
        <bgColor indexed="64"/>
      </patternFill>
    </fill>
    <fill>
      <patternFill patternType="solid">
        <fgColor rgb="FFFFFF00"/>
        <bgColor indexed="64"/>
      </patternFill>
    </fill>
    <fill>
      <patternFill patternType="solid">
        <fgColor rgb="FFFFC000"/>
        <bgColor indexed="64"/>
      </patternFill>
    </fill>
    <fill>
      <patternFill patternType="solid">
        <fgColor theme="5" tint="0.8"/>
        <bgColor indexed="64"/>
      </patternFill>
    </fill>
  </fills>
  <borders count="37">
    <border>
      <left/>
      <right/>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bottom style="hair">
        <color auto="1"/>
      </bottom>
      <diagonal/>
    </border>
    <border>
      <left style="hair">
        <color indexed="64"/>
      </left>
      <right style="hair">
        <color indexed="64"/>
      </right>
      <top style="hair">
        <color auto="1"/>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hair">
        <color indexed="64"/>
      </right>
      <top/>
      <bottom/>
      <diagonal/>
    </border>
    <border>
      <left/>
      <right/>
      <top style="medium">
        <color indexed="64"/>
      </top>
      <bottom/>
      <diagonal/>
    </border>
    <border>
      <left style="medium">
        <color rgb="FFFF0000"/>
      </left>
      <right/>
      <top style="medium">
        <color rgb="FFFF0000"/>
      </top>
      <bottom style="medium">
        <color rgb="FFFF0000"/>
      </bottom>
      <diagonal/>
    </border>
    <border>
      <left/>
      <right/>
      <top style="medium">
        <color indexed="64"/>
      </top>
      <bottom style="medium">
        <color indexed="64"/>
      </bottom>
      <diagonal/>
    </border>
    <border>
      <left style="hair">
        <color indexed="64"/>
      </left>
      <right style="hair">
        <color indexed="64"/>
      </right>
      <top/>
      <bottom style="hair">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auto="1"/>
      </bottom>
      <diagonal/>
    </border>
    <border>
      <left/>
      <right style="medium">
        <color indexed="64"/>
      </right>
      <top style="medium">
        <color indexed="64"/>
      </top>
      <bottom style="medium">
        <color indexed="64"/>
      </bottom>
      <diagonal/>
    </border>
    <border>
      <left style="medium">
        <color indexed="64"/>
      </left>
      <right/>
      <top style="hair">
        <color auto="1"/>
      </top>
      <bottom/>
      <diagonal/>
    </border>
    <border>
      <left style="thin">
        <color indexed="64"/>
      </left>
      <right/>
      <top style="hair">
        <color auto="1"/>
      </top>
      <bottom/>
      <diagonal/>
    </border>
    <border>
      <left style="thin">
        <color indexed="64"/>
      </left>
      <right/>
      <top style="thin">
        <color indexed="64"/>
      </top>
      <bottom style="thin">
        <color indexed="64"/>
      </bottom>
      <diagonal/>
    </border>
    <border>
      <left style="thin">
        <color indexed="64"/>
      </left>
      <right/>
      <top/>
      <bottom/>
      <diagonal/>
    </border>
    <border>
      <left/>
      <right style="hair">
        <color indexed="64"/>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auto="1"/>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2" borderId="0" xfId="0" applyFont="1" applyFill="1" applyAlignment="1" applyProtection="1">
      <alignment horizontal="left" vertical="center"/>
    </xf>
    <xf numFmtId="0" fontId="4" fillId="0" borderId="0" xfId="0" applyFont="1" applyFill="1" applyProtection="1">
      <alignment vertical="center"/>
    </xf>
    <xf numFmtId="0" fontId="5" fillId="0" borderId="0" xfId="0" applyFont="1" applyProtection="1">
      <alignment vertical="center"/>
    </xf>
    <xf numFmtId="0" fontId="2" fillId="3" borderId="1"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5" fillId="0" borderId="0" xfId="0" applyFont="1" applyBorder="1" applyProtection="1">
      <alignment vertical="center"/>
    </xf>
    <xf numFmtId="0" fontId="2" fillId="0" borderId="4" xfId="0" applyFont="1" applyBorder="1" applyProtection="1">
      <alignment vertical="center"/>
    </xf>
    <xf numFmtId="0" fontId="2" fillId="3" borderId="5" xfId="0" applyFont="1" applyFill="1" applyBorder="1" applyAlignment="1" applyProtection="1">
      <alignment vertical="center"/>
    </xf>
    <xf numFmtId="0" fontId="2" fillId="0" borderId="0" xfId="0" applyFont="1" applyBorder="1" applyAlignment="1" applyProtection="1">
      <alignment vertical="top" wrapText="1"/>
    </xf>
    <xf numFmtId="0" fontId="2" fillId="0" borderId="6" xfId="0" applyFont="1" applyBorder="1" applyProtection="1">
      <alignment vertical="center"/>
    </xf>
    <xf numFmtId="0" fontId="2" fillId="3" borderId="7"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4" borderId="0" xfId="0" applyFont="1" applyFill="1" applyBorder="1" applyAlignment="1" applyProtection="1">
      <alignment horizontal="left" vertical="center" wrapText="1"/>
    </xf>
    <xf numFmtId="1" fontId="2" fillId="4" borderId="8" xfId="0" applyNumberFormat="1" applyFont="1" applyFill="1" applyBorder="1" applyAlignment="1" applyProtection="1">
      <alignment vertical="center"/>
      <protection locked="0"/>
    </xf>
    <xf numFmtId="0" fontId="2" fillId="4" borderId="0" xfId="0" applyFont="1" applyFill="1" applyBorder="1" applyAlignment="1" applyProtection="1">
      <alignment horizontal="center" vertical="center"/>
    </xf>
    <xf numFmtId="0" fontId="2" fillId="0" borderId="0" xfId="0" applyFont="1" applyBorder="1" applyAlignment="1" applyProtection="1">
      <alignment horizontal="right" vertical="top" wrapText="1"/>
    </xf>
    <xf numFmtId="0" fontId="2" fillId="0" borderId="0" xfId="0" applyFont="1" applyAlignment="1" applyProtection="1">
      <alignment horizontal="right" vertical="top" wrapText="1"/>
    </xf>
    <xf numFmtId="0" fontId="2" fillId="0" borderId="0" xfId="0" applyFont="1" applyAlignment="1" applyProtection="1">
      <alignment horizontal="right" vertical="center"/>
    </xf>
    <xf numFmtId="58" fontId="2" fillId="0" borderId="0" xfId="0" applyNumberFormat="1" applyFont="1" applyBorder="1" applyAlignment="1" applyProtection="1">
      <alignment horizontal="right" vertical="center"/>
    </xf>
    <xf numFmtId="0" fontId="8" fillId="0" borderId="0" xfId="0" applyFont="1" applyFill="1" applyProtection="1">
      <alignment vertical="center"/>
    </xf>
    <xf numFmtId="0" fontId="6" fillId="3" borderId="5" xfId="0" applyFont="1" applyFill="1" applyBorder="1" applyAlignment="1" applyProtection="1">
      <alignment horizontal="center" vertical="center"/>
    </xf>
    <xf numFmtId="0" fontId="6" fillId="3" borderId="4" xfId="0" applyFont="1" applyFill="1" applyBorder="1" applyAlignment="1" applyProtection="1">
      <alignment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center"/>
    </xf>
    <xf numFmtId="0" fontId="2" fillId="3" borderId="11" xfId="0" applyFont="1" applyFill="1" applyBorder="1" applyProtection="1">
      <alignment vertical="center"/>
    </xf>
    <xf numFmtId="0" fontId="2" fillId="4" borderId="12" xfId="0" applyFont="1" applyFill="1" applyBorder="1" applyProtection="1">
      <alignment vertical="center"/>
      <protection locked="0"/>
    </xf>
    <xf numFmtId="0" fontId="2" fillId="3" borderId="5" xfId="0" applyFont="1" applyFill="1" applyBorder="1" applyAlignment="1" applyProtection="1">
      <alignment horizontal="center" vertical="center"/>
    </xf>
    <xf numFmtId="0" fontId="2" fillId="0" borderId="8" xfId="0" applyFont="1" applyFill="1" applyBorder="1" applyProtection="1">
      <alignment vertical="center"/>
      <protection locked="0"/>
    </xf>
    <xf numFmtId="0" fontId="7" fillId="4" borderId="13" xfId="0" applyFont="1" applyFill="1" applyBorder="1" applyAlignment="1" applyProtection="1">
      <alignment horizontal="left" vertical="center" wrapText="1"/>
    </xf>
    <xf numFmtId="0" fontId="2" fillId="4" borderId="13" xfId="0" applyFont="1" applyFill="1" applyBorder="1" applyAlignment="1" applyProtection="1">
      <alignment vertical="center" wrapText="1"/>
    </xf>
    <xf numFmtId="0" fontId="2" fillId="4" borderId="0" xfId="0" applyFont="1" applyFill="1" applyBorder="1" applyProtection="1">
      <alignment vertical="center"/>
    </xf>
    <xf numFmtId="0" fontId="2" fillId="4" borderId="8" xfId="0" applyFont="1" applyFill="1" applyBorder="1" applyProtection="1">
      <alignment vertical="center"/>
      <protection locked="0"/>
    </xf>
    <xf numFmtId="2" fontId="2" fillId="4" borderId="8" xfId="0" applyNumberFormat="1" applyFont="1" applyFill="1" applyBorder="1" applyProtection="1">
      <alignment vertical="center"/>
      <protection locked="0"/>
    </xf>
    <xf numFmtId="0" fontId="2" fillId="0" borderId="1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pplyProtection="1">
      <alignment vertical="center" wrapText="1"/>
    </xf>
    <xf numFmtId="0" fontId="2" fillId="3" borderId="11"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2" fontId="2" fillId="0" borderId="0" xfId="0" applyNumberFormat="1" applyFont="1" applyFill="1" applyBorder="1" applyAlignment="1" applyProtection="1">
      <alignment vertical="center"/>
    </xf>
    <xf numFmtId="0" fontId="9" fillId="3" borderId="15" xfId="0" applyFont="1" applyFill="1" applyBorder="1" applyAlignment="1" applyProtection="1">
      <alignment horizontal="center" vertical="center"/>
    </xf>
    <xf numFmtId="0" fontId="2" fillId="4"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9" fillId="3" borderId="18" xfId="0" applyFont="1" applyFill="1" applyBorder="1" applyAlignment="1" applyProtection="1">
      <alignment horizontal="center" vertical="center"/>
    </xf>
    <xf numFmtId="0" fontId="10" fillId="0" borderId="12" xfId="0" applyFont="1" applyBorder="1" applyAlignment="1" applyProtection="1">
      <alignment horizontal="left" vertical="center"/>
      <protection locked="0"/>
    </xf>
    <xf numFmtId="2" fontId="6" fillId="3" borderId="3" xfId="0" applyNumberFormat="1" applyFont="1" applyFill="1" applyBorder="1" applyProtection="1">
      <alignment vertical="center"/>
    </xf>
    <xf numFmtId="2" fontId="6" fillId="4" borderId="8" xfId="0" applyNumberFormat="1" applyFont="1" applyFill="1" applyBorder="1" applyProtection="1">
      <alignment vertical="center"/>
      <protection locked="0"/>
    </xf>
    <xf numFmtId="2" fontId="6" fillId="3" borderId="17" xfId="0" applyNumberFormat="1" applyFont="1" applyFill="1" applyBorder="1" applyProtection="1">
      <alignment vertical="center"/>
    </xf>
    <xf numFmtId="2" fontId="6" fillId="0" borderId="0" xfId="0" applyNumberFormat="1" applyFont="1" applyFill="1" applyProtection="1">
      <alignment vertical="center"/>
    </xf>
    <xf numFmtId="0" fontId="11" fillId="5" borderId="17" xfId="0" applyFont="1" applyFill="1" applyBorder="1" applyProtection="1">
      <alignment vertical="center"/>
    </xf>
    <xf numFmtId="0" fontId="11" fillId="0" borderId="0" xfId="0" applyFont="1" applyFill="1" applyBorder="1" applyProtection="1">
      <alignment vertical="center"/>
    </xf>
    <xf numFmtId="0" fontId="6" fillId="3" borderId="17" xfId="0" applyFont="1" applyFill="1" applyBorder="1" applyProtection="1">
      <alignment vertical="center"/>
    </xf>
    <xf numFmtId="2" fontId="6" fillId="0" borderId="0" xfId="0" applyNumberFormat="1" applyFont="1" applyFill="1" applyBorder="1" applyAlignment="1" applyProtection="1">
      <alignment vertical="center"/>
    </xf>
    <xf numFmtId="0" fontId="12" fillId="6" borderId="19" xfId="0" applyFont="1" applyFill="1" applyBorder="1" applyProtection="1">
      <alignment vertical="center"/>
    </xf>
    <xf numFmtId="176" fontId="2" fillId="3" borderId="3" xfId="0" applyNumberFormat="1" applyFont="1" applyFill="1" applyBorder="1" applyProtection="1">
      <alignment vertical="center"/>
    </xf>
    <xf numFmtId="0" fontId="8" fillId="0" borderId="0" xfId="0" applyFont="1" applyFill="1" applyAlignment="1" applyProtection="1">
      <alignment horizontal="center" vertical="center"/>
    </xf>
    <xf numFmtId="0" fontId="10" fillId="0" borderId="16" xfId="0" applyFont="1" applyBorder="1" applyAlignment="1" applyProtection="1">
      <alignment horizontal="left" vertical="center"/>
      <protection locked="0"/>
    </xf>
    <xf numFmtId="0" fontId="2" fillId="0" borderId="0" xfId="0" applyFont="1" applyAlignment="1" applyProtection="1">
      <alignment horizontal="center" vertical="center"/>
    </xf>
    <xf numFmtId="0" fontId="2" fillId="0" borderId="4" xfId="0" applyFont="1" applyBorder="1" applyAlignment="1" applyProtection="1">
      <alignment horizontal="center" vertical="center"/>
    </xf>
    <xf numFmtId="0" fontId="2" fillId="3" borderId="0" xfId="0" applyFont="1" applyFill="1" applyBorder="1" applyAlignment="1" applyProtection="1">
      <alignment horizontal="center" vertical="center"/>
    </xf>
    <xf numFmtId="0" fontId="13" fillId="3" borderId="20" xfId="0" applyFont="1" applyFill="1" applyBorder="1" applyAlignment="1" applyProtection="1">
      <alignment horizontal="center" vertical="center"/>
    </xf>
    <xf numFmtId="0" fontId="10" fillId="0" borderId="21" xfId="0" applyFont="1" applyBorder="1" applyAlignment="1" applyProtection="1">
      <alignment horizontal="left" vertical="center"/>
      <protection locked="0"/>
    </xf>
    <xf numFmtId="0" fontId="7" fillId="3" borderId="3" xfId="0" applyFont="1" applyFill="1" applyBorder="1" applyAlignment="1" applyProtection="1">
      <alignment horizontal="left" vertical="center"/>
    </xf>
    <xf numFmtId="0" fontId="7" fillId="4" borderId="8"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xf>
    <xf numFmtId="0" fontId="2" fillId="3" borderId="17" xfId="0" applyFont="1" applyFill="1" applyBorder="1" applyProtection="1">
      <alignment vertical="center"/>
    </xf>
    <xf numFmtId="0" fontId="7" fillId="3" borderId="17" xfId="0" applyFont="1" applyFill="1" applyBorder="1" applyAlignment="1" applyProtection="1">
      <alignment horizontal="left" vertical="center"/>
    </xf>
    <xf numFmtId="0" fontId="7" fillId="0" borderId="0" xfId="0" applyFont="1" applyFill="1" applyBorder="1" applyAlignment="1" applyProtection="1">
      <alignment vertical="center"/>
    </xf>
    <xf numFmtId="0" fontId="2" fillId="3" borderId="3" xfId="0" applyFont="1" applyFill="1" applyBorder="1" applyAlignment="1" applyProtection="1">
      <alignment vertical="center"/>
    </xf>
    <xf numFmtId="0" fontId="2" fillId="3" borderId="3" xfId="0" applyFont="1" applyFill="1" applyBorder="1" applyProtection="1">
      <alignment vertical="center"/>
    </xf>
    <xf numFmtId="0" fontId="2" fillId="0" borderId="0" xfId="0" applyFont="1" applyBorder="1" applyAlignment="1" applyProtection="1">
      <alignment horizontal="left" vertical="center"/>
    </xf>
    <xf numFmtId="0" fontId="2" fillId="7" borderId="0" xfId="0" applyFont="1" applyFill="1" applyBorder="1" applyProtection="1">
      <alignment vertical="center"/>
    </xf>
    <xf numFmtId="0" fontId="2" fillId="8" borderId="0" xfId="0" applyFont="1" applyFill="1" applyBorder="1" applyAlignment="1" applyProtection="1">
      <alignment horizontal="right" vertical="center"/>
    </xf>
    <xf numFmtId="2" fontId="2" fillId="0" borderId="0" xfId="0" applyNumberFormat="1" applyFont="1" applyBorder="1" applyProtection="1">
      <alignment vertical="center"/>
    </xf>
    <xf numFmtId="2" fontId="14" fillId="3" borderId="3" xfId="0" applyNumberFormat="1" applyFont="1" applyFill="1" applyBorder="1" applyProtection="1">
      <alignment vertical="center"/>
    </xf>
    <xf numFmtId="2" fontId="6" fillId="3" borderId="22" xfId="0" applyNumberFormat="1" applyFont="1" applyFill="1" applyBorder="1" applyProtection="1">
      <alignment vertical="center"/>
      <protection locked="0"/>
    </xf>
    <xf numFmtId="0" fontId="2" fillId="0" borderId="23" xfId="0" applyFont="1" applyBorder="1" applyProtection="1">
      <alignment vertical="center"/>
    </xf>
    <xf numFmtId="0" fontId="2" fillId="7" borderId="24" xfId="0" applyFont="1" applyFill="1" applyBorder="1" applyProtection="1">
      <alignment vertical="center"/>
    </xf>
    <xf numFmtId="0" fontId="2" fillId="0" borderId="25" xfId="0" applyFont="1" applyBorder="1" applyProtection="1">
      <alignment vertical="center"/>
    </xf>
    <xf numFmtId="2" fontId="2" fillId="9" borderId="26" xfId="0" applyNumberFormat="1" applyFont="1" applyFill="1" applyBorder="1" applyProtection="1">
      <alignment vertical="center"/>
    </xf>
    <xf numFmtId="0" fontId="2" fillId="0" borderId="27" xfId="0" applyFont="1" applyBorder="1" applyProtection="1">
      <alignment vertical="center"/>
    </xf>
    <xf numFmtId="0" fontId="2" fillId="0" borderId="28" xfId="0" applyFont="1" applyBorder="1" applyProtection="1">
      <alignment vertical="center"/>
    </xf>
    <xf numFmtId="0" fontId="2" fillId="7" borderId="29" xfId="0" applyFont="1" applyFill="1" applyBorder="1" applyProtection="1">
      <alignment vertical="center"/>
    </xf>
    <xf numFmtId="0" fontId="2" fillId="0" borderId="30" xfId="0" applyFont="1" applyBorder="1" applyProtection="1">
      <alignment vertical="center"/>
    </xf>
    <xf numFmtId="0" fontId="2" fillId="0" borderId="31" xfId="0" applyFont="1" applyBorder="1" applyProtection="1">
      <alignment vertical="center"/>
    </xf>
    <xf numFmtId="0" fontId="2" fillId="0" borderId="0" xfId="0" applyFont="1" applyBorder="1">
      <alignment vertical="center"/>
    </xf>
    <xf numFmtId="2" fontId="2" fillId="8" borderId="0" xfId="0" applyNumberFormat="1" applyFont="1" applyFill="1" applyBorder="1" applyProtection="1">
      <alignment vertical="center"/>
    </xf>
    <xf numFmtId="2" fontId="2" fillId="0" borderId="32" xfId="0" applyNumberFormat="1" applyFont="1" applyBorder="1" applyProtection="1">
      <alignment vertical="center"/>
    </xf>
    <xf numFmtId="2" fontId="2" fillId="0" borderId="0" xfId="0" applyNumberFormat="1" applyFont="1" applyBorder="1">
      <alignment vertical="center"/>
    </xf>
    <xf numFmtId="177" fontId="6" fillId="0" borderId="3" xfId="0" applyNumberFormat="1" applyFont="1" applyFill="1" applyBorder="1" applyProtection="1">
      <alignment vertical="center"/>
    </xf>
    <xf numFmtId="0" fontId="2" fillId="7" borderId="33" xfId="0" applyFont="1" applyFill="1" applyBorder="1" applyProtection="1">
      <alignment vertical="center"/>
    </xf>
    <xf numFmtId="0" fontId="2" fillId="0" borderId="34" xfId="0" applyFont="1" applyBorder="1" applyProtection="1">
      <alignment vertical="center"/>
    </xf>
    <xf numFmtId="2" fontId="2" fillId="0" borderId="34" xfId="0" applyNumberFormat="1" applyFont="1" applyBorder="1" applyProtection="1">
      <alignment vertical="center"/>
    </xf>
    <xf numFmtId="0" fontId="2" fillId="0" borderId="35" xfId="0" applyFont="1" applyBorder="1" applyProtection="1">
      <alignment vertical="center"/>
    </xf>
    <xf numFmtId="0" fontId="2" fillId="0" borderId="36" xfId="0" applyFont="1" applyBorder="1" applyProtection="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49"/>
  <sheetViews>
    <sheetView tabSelected="1" view="pageBreakPreview" topLeftCell="A22" zoomScale="115" zoomScaleNormal="85" zoomScaleSheetLayoutView="115" workbookViewId="0">
      <selection activeCell="C33" sqref="C33"/>
    </sheetView>
  </sheetViews>
  <sheetFormatPr defaultRowHeight="12"/>
  <cols>
    <col min="1" max="2" width="6" style="1" customWidth="1"/>
    <col min="3" max="3" width="16.875" style="1" customWidth="1"/>
    <col min="4" max="4" width="12.5" style="1" customWidth="1"/>
    <col min="5" max="5" width="3.125" style="1" customWidth="1"/>
    <col min="6" max="6" width="8.5" style="1" customWidth="1"/>
    <col min="7" max="7" width="3" style="2" customWidth="1"/>
    <col min="8" max="8" width="41.125" style="1" customWidth="1"/>
    <col min="9" max="9" width="13.125" style="1" customWidth="1"/>
    <col min="10" max="10" width="9.875" style="1" customWidth="1"/>
    <col min="11" max="16384" width="9" style="1" customWidth="1"/>
  </cols>
  <sheetData>
    <row r="1" spans="1:16" ht="19.5" customHeight="1">
      <c r="A1" s="3" t="s">
        <v>33</v>
      </c>
      <c r="B1" s="3"/>
      <c r="C1" s="3"/>
      <c r="D1" s="3"/>
      <c r="E1" s="3"/>
      <c r="F1" s="3"/>
      <c r="G1" s="3"/>
      <c r="H1" s="3"/>
      <c r="I1" s="67"/>
      <c r="J1" s="67"/>
      <c r="K1" s="67"/>
    </row>
    <row r="2" spans="1:16" ht="11.25" customHeight="1">
      <c r="A2" s="4"/>
      <c r="B2" s="26"/>
      <c r="C2" s="26"/>
      <c r="D2" s="26"/>
      <c r="E2" s="26"/>
      <c r="F2" s="26"/>
      <c r="G2" s="65"/>
      <c r="H2" s="26"/>
      <c r="I2" s="81"/>
      <c r="J2" s="81"/>
      <c r="K2" s="81"/>
    </row>
    <row r="3" spans="1:16" ht="19.5" customHeight="1">
      <c r="A3" s="5" t="s">
        <v>47</v>
      </c>
      <c r="B3" s="10"/>
      <c r="C3" s="10"/>
      <c r="D3" s="10"/>
      <c r="E3" s="10"/>
      <c r="F3" s="54" t="s">
        <v>81</v>
      </c>
      <c r="G3" s="66"/>
      <c r="H3" s="71"/>
      <c r="I3" s="82" t="s">
        <v>73</v>
      </c>
      <c r="J3" s="96">
        <f>MAX(F5:F18)</f>
        <v>0</v>
      </c>
      <c r="K3" s="9"/>
    </row>
    <row r="4" spans="1:16" ht="18" customHeight="1">
      <c r="A4" s="6" t="s">
        <v>16</v>
      </c>
      <c r="B4" s="6" t="s">
        <v>38</v>
      </c>
      <c r="C4" s="17" t="s">
        <v>19</v>
      </c>
      <c r="D4" s="6" t="s">
        <v>3</v>
      </c>
      <c r="E4" s="17"/>
      <c r="F4" s="51" t="s">
        <v>6</v>
      </c>
      <c r="G4" s="51"/>
      <c r="H4" s="29" t="s">
        <v>21</v>
      </c>
      <c r="I4" s="83" t="s">
        <v>74</v>
      </c>
      <c r="J4" s="9"/>
      <c r="K4" s="9"/>
    </row>
    <row r="5" spans="1:16" ht="18.75" customHeight="1">
      <c r="A5" s="7"/>
      <c r="B5" s="7"/>
      <c r="C5" s="34" t="s">
        <v>9</v>
      </c>
      <c r="D5" s="41"/>
      <c r="E5" s="47" t="s">
        <v>25</v>
      </c>
      <c r="F5" s="55">
        <f>ROUND(D5,2)</f>
        <v>0</v>
      </c>
      <c r="G5" s="17" t="s">
        <v>25</v>
      </c>
      <c r="H5" s="72" t="s">
        <v>94</v>
      </c>
      <c r="I5" s="55">
        <f>ROUND(D5,2)</f>
        <v>0</v>
      </c>
      <c r="J5" s="83" t="str">
        <f t="shared" ref="J5:J18" si="0">IF(D5="","","〇")</f>
        <v/>
      </c>
      <c r="K5" s="99"/>
    </row>
    <row r="6" spans="1:16" ht="18.75" customHeight="1">
      <c r="A6" s="8" t="str">
        <f t="shared" ref="A6:A18" si="1">IF(K6=1,"〇","　")</f>
        <v>　</v>
      </c>
      <c r="B6" s="8" t="str">
        <f t="shared" ref="B6:B18" si="2">IF(AND(A6="　",J6="〇"),"〇","")</f>
        <v/>
      </c>
      <c r="C6" s="34" t="s">
        <v>2</v>
      </c>
      <c r="D6" s="42"/>
      <c r="E6" s="47" t="s">
        <v>15</v>
      </c>
      <c r="F6" s="55">
        <f>ROUND(D6/10,2)</f>
        <v>0</v>
      </c>
      <c r="G6" s="17" t="s">
        <v>22</v>
      </c>
      <c r="H6" s="72" t="s">
        <v>24</v>
      </c>
      <c r="I6" s="55">
        <f>ROUND(D6/10/IF(B6="〇",2,1),2)</f>
        <v>0</v>
      </c>
      <c r="J6" s="83" t="str">
        <f t="shared" si="0"/>
        <v/>
      </c>
      <c r="K6" s="99">
        <f>RANK(F6,$F$6:$F$18,0)+COUNTIF(F6:$F$18,F6)-1</f>
        <v>13</v>
      </c>
    </row>
    <row r="7" spans="1:16" ht="18.75" customHeight="1">
      <c r="A7" s="8" t="str">
        <f t="shared" si="1"/>
        <v>　</v>
      </c>
      <c r="B7" s="8" t="str">
        <f t="shared" si="2"/>
        <v/>
      </c>
      <c r="C7" s="34" t="s">
        <v>1</v>
      </c>
      <c r="D7" s="42"/>
      <c r="E7" s="47" t="s">
        <v>15</v>
      </c>
      <c r="F7" s="55">
        <f>ROUND(D7/10,2)</f>
        <v>0</v>
      </c>
      <c r="G7" s="17" t="s">
        <v>22</v>
      </c>
      <c r="H7" s="72" t="s">
        <v>75</v>
      </c>
      <c r="I7" s="55">
        <f>ROUND(D7/10/IF(B7="〇",2,1),2)</f>
        <v>0</v>
      </c>
      <c r="J7" s="83" t="str">
        <f t="shared" si="0"/>
        <v/>
      </c>
      <c r="K7" s="99">
        <f>RANK(F7,$F$6:$F$18,0)+COUNTIF(F7:$F$18,F7)-1</f>
        <v>12</v>
      </c>
    </row>
    <row r="8" spans="1:16" ht="18.75" customHeight="1">
      <c r="A8" s="8" t="str">
        <f t="shared" si="1"/>
        <v>　</v>
      </c>
      <c r="B8" s="8" t="str">
        <f t="shared" si="2"/>
        <v/>
      </c>
      <c r="C8" s="34" t="s">
        <v>5</v>
      </c>
      <c r="D8" s="42"/>
      <c r="E8" s="47" t="s">
        <v>15</v>
      </c>
      <c r="F8" s="55">
        <f>ROUND(D8/25,2)</f>
        <v>0</v>
      </c>
      <c r="G8" s="17" t="s">
        <v>22</v>
      </c>
      <c r="H8" s="72" t="s">
        <v>0</v>
      </c>
      <c r="I8" s="55">
        <f>ROUND(D8/25/IF(B8="〇",2,1),2)</f>
        <v>0</v>
      </c>
      <c r="J8" s="83" t="str">
        <f t="shared" si="0"/>
        <v/>
      </c>
      <c r="K8" s="99">
        <f>RANK(F8,$F$6:$F$18,0)+COUNTIF(F8:$F$18,F8)-1</f>
        <v>11</v>
      </c>
    </row>
    <row r="9" spans="1:16" ht="18.75" customHeight="1">
      <c r="A9" s="8" t="str">
        <f t="shared" si="1"/>
        <v>　</v>
      </c>
      <c r="B9" s="8" t="str">
        <f t="shared" si="2"/>
        <v/>
      </c>
      <c r="C9" s="34" t="s">
        <v>95</v>
      </c>
      <c r="D9" s="41"/>
      <c r="E9" s="47" t="s">
        <v>26</v>
      </c>
      <c r="F9" s="55">
        <f>ROUND(D9/3,2)</f>
        <v>0</v>
      </c>
      <c r="G9" s="17" t="s">
        <v>22</v>
      </c>
      <c r="H9" s="72" t="s">
        <v>84</v>
      </c>
      <c r="I9" s="55">
        <f>ROUND(D9/3/IF(B9="〇",2,1),2)</f>
        <v>0</v>
      </c>
      <c r="J9" s="83" t="str">
        <f t="shared" si="0"/>
        <v/>
      </c>
      <c r="K9" s="99">
        <f>RANK(F9,$F$6:$F$18,0)+COUNTIF(F9:$F$18,F9)-1</f>
        <v>10</v>
      </c>
    </row>
    <row r="10" spans="1:16" ht="18.75" customHeight="1">
      <c r="A10" s="8" t="str">
        <f t="shared" si="1"/>
        <v>　</v>
      </c>
      <c r="B10" s="8" t="str">
        <f t="shared" si="2"/>
        <v/>
      </c>
      <c r="C10" s="34" t="s">
        <v>82</v>
      </c>
      <c r="D10" s="41"/>
      <c r="E10" s="47" t="s">
        <v>26</v>
      </c>
      <c r="F10" s="55">
        <f>ROUND(D10,2)</f>
        <v>0</v>
      </c>
      <c r="G10" s="17" t="s">
        <v>22</v>
      </c>
      <c r="H10" s="72" t="s">
        <v>83</v>
      </c>
      <c r="I10" s="55">
        <f>ROUND(D10/IF(B10="〇",2,1),2)</f>
        <v>0</v>
      </c>
      <c r="J10" s="83" t="str">
        <f t="shared" si="0"/>
        <v/>
      </c>
      <c r="K10" s="99">
        <f>RANK(F10,$F$6:$F$18,0)+COUNTIF(F10:$F$18,F10)-1</f>
        <v>9</v>
      </c>
    </row>
    <row r="11" spans="1:16" ht="18.75" customHeight="1">
      <c r="A11" s="8" t="str">
        <f t="shared" si="1"/>
        <v>　</v>
      </c>
      <c r="B11" s="8" t="str">
        <f t="shared" si="2"/>
        <v/>
      </c>
      <c r="C11" s="34" t="s">
        <v>85</v>
      </c>
      <c r="D11" s="41"/>
      <c r="E11" s="47" t="s">
        <v>22</v>
      </c>
      <c r="F11" s="55">
        <f>ROUND(D11/3,2)</f>
        <v>0</v>
      </c>
      <c r="G11" s="17" t="s">
        <v>22</v>
      </c>
      <c r="H11" s="72" t="s">
        <v>67</v>
      </c>
      <c r="I11" s="84">
        <f>ROUND(D11/3/IF(B11="〇",2,1),2)</f>
        <v>0</v>
      </c>
      <c r="J11" s="83" t="str">
        <f t="shared" si="0"/>
        <v/>
      </c>
      <c r="K11" s="99">
        <f>RANK(F11,$F$6:$F$18,0)+COUNTIF(F11:$F$18,F11)-1</f>
        <v>8</v>
      </c>
    </row>
    <row r="12" spans="1:16" ht="18.75" customHeight="1">
      <c r="A12" s="8" t="str">
        <f t="shared" si="1"/>
        <v>　</v>
      </c>
      <c r="B12" s="8" t="str">
        <f t="shared" si="2"/>
        <v/>
      </c>
      <c r="C12" s="34" t="s">
        <v>8</v>
      </c>
      <c r="D12" s="41"/>
      <c r="E12" s="47" t="s">
        <v>27</v>
      </c>
      <c r="F12" s="55">
        <f>ROUND(D12/3,2)</f>
        <v>0</v>
      </c>
      <c r="G12" s="17" t="s">
        <v>22</v>
      </c>
      <c r="H12" s="72" t="s">
        <v>31</v>
      </c>
      <c r="I12" s="84">
        <f>ROUND(D12/3/IF(B12="〇",2,1),2)</f>
        <v>0</v>
      </c>
      <c r="J12" s="83" t="str">
        <f t="shared" si="0"/>
        <v/>
      </c>
      <c r="K12" s="99">
        <f>RANK(F12,$F$6:$F$18,0)+COUNTIF(F12:$F$18,F12)-1</f>
        <v>7</v>
      </c>
    </row>
    <row r="13" spans="1:16" ht="18.75" customHeight="1">
      <c r="A13" s="8" t="str">
        <f t="shared" si="1"/>
        <v>　</v>
      </c>
      <c r="B13" s="8" t="str">
        <f t="shared" si="2"/>
        <v/>
      </c>
      <c r="C13" s="34" t="s">
        <v>10</v>
      </c>
      <c r="D13" s="41"/>
      <c r="E13" s="47" t="s">
        <v>28</v>
      </c>
      <c r="F13" s="55">
        <f>ROUND(D13/4,2)</f>
        <v>0</v>
      </c>
      <c r="G13" s="17" t="s">
        <v>22</v>
      </c>
      <c r="H13" s="72" t="s">
        <v>32</v>
      </c>
      <c r="I13" s="55">
        <f>ROUND(D13/4/IF(B13="〇",2,1),2)</f>
        <v>0</v>
      </c>
      <c r="J13" s="83" t="str">
        <f t="shared" si="0"/>
        <v/>
      </c>
      <c r="K13" s="99">
        <f>RANK(F13,$F$6:$F$18,0)+COUNTIF(F13:$F$18,F13)-1</f>
        <v>6</v>
      </c>
    </row>
    <row r="14" spans="1:16" ht="18.75" customHeight="1">
      <c r="A14" s="8" t="str">
        <f t="shared" si="1"/>
        <v>　</v>
      </c>
      <c r="B14" s="8" t="str">
        <f t="shared" si="2"/>
        <v/>
      </c>
      <c r="C14" s="34" t="s">
        <v>14</v>
      </c>
      <c r="D14" s="42"/>
      <c r="E14" s="47" t="s">
        <v>15</v>
      </c>
      <c r="F14" s="55">
        <f>ROUND(D14/10,2)</f>
        <v>0</v>
      </c>
      <c r="G14" s="17" t="s">
        <v>22</v>
      </c>
      <c r="H14" s="72" t="s">
        <v>34</v>
      </c>
      <c r="I14" s="55">
        <f>ROUND(D14/10/IF(B14="〇",2,1),2)</f>
        <v>0</v>
      </c>
      <c r="J14" s="83" t="str">
        <f t="shared" si="0"/>
        <v/>
      </c>
      <c r="K14" s="99">
        <f>RANK(F14,$F$6:$F$18,0)+COUNTIF(F14:$F$18,F14)-1</f>
        <v>5</v>
      </c>
      <c r="P14" s="1">
        <f>COUNTIF(A5:B18,"〇")</f>
        <v>1</v>
      </c>
    </row>
    <row r="15" spans="1:16" ht="18.75" customHeight="1">
      <c r="A15" s="8" t="str">
        <f t="shared" si="1"/>
        <v>　</v>
      </c>
      <c r="B15" s="8" t="str">
        <f t="shared" si="2"/>
        <v/>
      </c>
      <c r="C15" s="34" t="s">
        <v>76</v>
      </c>
      <c r="D15" s="42"/>
      <c r="E15" s="47" t="s">
        <v>15</v>
      </c>
      <c r="F15" s="55">
        <f>ROUND(D15/10,2)</f>
        <v>0</v>
      </c>
      <c r="G15" s="17" t="s">
        <v>22</v>
      </c>
      <c r="H15" s="72" t="s">
        <v>34</v>
      </c>
      <c r="I15" s="55">
        <f>ROUND(D15/10/IF(B15="〇",2,1),2)</f>
        <v>0</v>
      </c>
      <c r="J15" s="83" t="str">
        <f t="shared" si="0"/>
        <v/>
      </c>
      <c r="K15" s="99">
        <f>RANK(F15,$F$6:$F$18,0)+COUNTIF(F15:$F$18,F15)-1</f>
        <v>4</v>
      </c>
    </row>
    <row r="16" spans="1:16" ht="18.75" customHeight="1">
      <c r="A16" s="8" t="str">
        <f t="shared" si="1"/>
        <v>　</v>
      </c>
      <c r="B16" s="8" t="str">
        <f t="shared" si="2"/>
        <v/>
      </c>
      <c r="C16" s="34" t="s">
        <v>72</v>
      </c>
      <c r="D16" s="42"/>
      <c r="E16" s="47" t="s">
        <v>15</v>
      </c>
      <c r="F16" s="55">
        <f>ROUND(D16/10,2)</f>
        <v>0</v>
      </c>
      <c r="G16" s="17" t="s">
        <v>22</v>
      </c>
      <c r="H16" s="72" t="s">
        <v>30</v>
      </c>
      <c r="I16" s="55">
        <f>ROUND(D16/10/IF(B16="〇",2,1),2)</f>
        <v>0</v>
      </c>
      <c r="J16" s="83" t="str">
        <f t="shared" si="0"/>
        <v/>
      </c>
      <c r="K16" s="99">
        <f>RANK(F16,$F$6:$F$18,0)+COUNTIF(F16:$F$18,F16)-1</f>
        <v>3</v>
      </c>
    </row>
    <row r="17" spans="1:12" ht="18.75" customHeight="1">
      <c r="A17" s="8" t="str">
        <f t="shared" si="1"/>
        <v>　</v>
      </c>
      <c r="B17" s="8" t="str">
        <f t="shared" si="2"/>
        <v/>
      </c>
      <c r="C17" s="34" t="s">
        <v>17</v>
      </c>
      <c r="D17" s="41"/>
      <c r="E17" s="47" t="s">
        <v>22</v>
      </c>
      <c r="F17" s="55">
        <f>ROUND(D17/3,2)</f>
        <v>0</v>
      </c>
      <c r="G17" s="17" t="s">
        <v>22</v>
      </c>
      <c r="H17" s="72" t="s">
        <v>48</v>
      </c>
      <c r="I17" s="55">
        <f>ROUND(D17/3/IF(B17="〇",2,1),2)</f>
        <v>0</v>
      </c>
      <c r="J17" s="83" t="str">
        <f t="shared" si="0"/>
        <v/>
      </c>
      <c r="K17" s="99">
        <f>RANK(F17,$F$6:$F$18,0)+COUNTIF(F17:$F$18,F17)-1</f>
        <v>2</v>
      </c>
    </row>
    <row r="18" spans="1:12" ht="18.75" customHeight="1">
      <c r="A18" s="8" t="str">
        <f t="shared" si="1"/>
        <v>〇</v>
      </c>
      <c r="B18" s="27" t="str">
        <f t="shared" si="2"/>
        <v/>
      </c>
      <c r="C18" s="35" t="s">
        <v>37</v>
      </c>
      <c r="D18" s="41"/>
      <c r="E18" s="50" t="s">
        <v>80</v>
      </c>
      <c r="F18" s="56">
        <f>ROUND(D18/1,2)</f>
        <v>0</v>
      </c>
      <c r="G18" s="46" t="s">
        <v>22</v>
      </c>
      <c r="H18" s="73" t="s">
        <v>79</v>
      </c>
      <c r="I18" s="85">
        <f>ROUND(F18/IF(B18="〇",2,1),2)</f>
        <v>0</v>
      </c>
      <c r="J18" s="97" t="str">
        <f t="shared" si="0"/>
        <v/>
      </c>
      <c r="K18" s="99">
        <f>RANK(F18,$F$6:$F$18,0)+COUNTIF(F18:$F$18,F18)-1</f>
        <v>1</v>
      </c>
    </row>
    <row r="19" spans="1:12" ht="18.75" customHeight="1">
      <c r="A19" s="9" t="s">
        <v>13</v>
      </c>
      <c r="B19" s="10"/>
      <c r="C19" s="10"/>
      <c r="D19" s="43" t="s">
        <v>70</v>
      </c>
      <c r="E19" s="51" t="s">
        <v>71</v>
      </c>
      <c r="F19" s="57">
        <f>SUM(F5:F18)</f>
        <v>0</v>
      </c>
      <c r="G19" s="17" t="s">
        <v>22</v>
      </c>
      <c r="H19" s="10"/>
      <c r="I19" s="86"/>
      <c r="J19" s="9"/>
      <c r="K19" s="9"/>
      <c r="L19" s="95"/>
    </row>
    <row r="20" spans="1:12" ht="18.75" customHeight="1">
      <c r="A20" s="10"/>
      <c r="B20" s="10"/>
      <c r="C20" s="10"/>
      <c r="D20" s="44"/>
      <c r="E20" s="10"/>
      <c r="F20" s="58"/>
      <c r="G20" s="67"/>
      <c r="H20" s="9"/>
      <c r="I20" s="9"/>
      <c r="J20" s="9"/>
      <c r="K20" s="9"/>
    </row>
    <row r="21" spans="1:12" ht="18.75" customHeight="1">
      <c r="A21" s="11" t="s">
        <v>62</v>
      </c>
      <c r="B21" s="9"/>
      <c r="C21" s="9"/>
      <c r="D21" s="45"/>
      <c r="E21" s="9"/>
      <c r="F21" s="9"/>
      <c r="G21" s="52"/>
      <c r="H21" s="9"/>
      <c r="I21" s="87" t="s">
        <v>69</v>
      </c>
      <c r="J21" s="92"/>
      <c r="K21" s="100"/>
    </row>
    <row r="22" spans="1:12" ht="18.75" customHeight="1">
      <c r="A22" s="12" t="s">
        <v>12</v>
      </c>
      <c r="B22" s="12"/>
      <c r="C22" s="12"/>
      <c r="D22" s="12"/>
      <c r="E22" s="12"/>
      <c r="F22" s="12"/>
      <c r="G22" s="68"/>
      <c r="H22" s="12"/>
      <c r="I22" s="88" t="s">
        <v>57</v>
      </c>
      <c r="J22" s="9"/>
      <c r="K22" s="101"/>
    </row>
    <row r="23" spans="1:12" ht="18.75" customHeight="1">
      <c r="A23" s="13" t="s">
        <v>43</v>
      </c>
      <c r="B23" s="28">
        <f>COUNTIFS(A5:B18,"〇")</f>
        <v>1</v>
      </c>
      <c r="C23" s="36" t="s">
        <v>51</v>
      </c>
      <c r="D23" s="46"/>
      <c r="E23" s="47"/>
      <c r="F23" s="59">
        <f>ROUND(IF(I23+J23+K23&gt;B23,I23+J23+K23,B23),2)</f>
        <v>1</v>
      </c>
      <c r="G23" s="51" t="s">
        <v>22</v>
      </c>
      <c r="H23" s="72" t="s">
        <v>61</v>
      </c>
      <c r="I23" s="89">
        <f>SUM(I6:I18)</f>
        <v>0</v>
      </c>
      <c r="J23" s="83">
        <f>I5</f>
        <v>0</v>
      </c>
      <c r="K23" s="102"/>
    </row>
    <row r="24" spans="1:12" ht="18.75" customHeight="1">
      <c r="A24" s="10" t="s">
        <v>78</v>
      </c>
      <c r="B24" s="10" t="s">
        <v>88</v>
      </c>
      <c r="C24" s="10"/>
      <c r="D24" s="10"/>
      <c r="E24" s="10"/>
      <c r="F24" s="10"/>
      <c r="G24" s="67"/>
      <c r="H24" s="10"/>
      <c r="I24" s="90" t="s">
        <v>63</v>
      </c>
      <c r="J24" s="94" t="s">
        <v>29</v>
      </c>
      <c r="K24" s="103"/>
    </row>
    <row r="25" spans="1:12" ht="18.75" customHeight="1">
      <c r="A25" s="10" t="s">
        <v>89</v>
      </c>
      <c r="B25" s="10" t="s">
        <v>90</v>
      </c>
      <c r="C25" s="10"/>
      <c r="D25" s="10"/>
      <c r="E25" s="10"/>
      <c r="F25" s="10"/>
      <c r="G25" s="10"/>
      <c r="H25" s="10"/>
      <c r="I25" s="91"/>
      <c r="J25" s="93"/>
      <c r="K25" s="93"/>
      <c r="L25" s="95"/>
    </row>
    <row r="26" spans="1:12" ht="18.75" customHeight="1">
      <c r="A26" s="14" t="s">
        <v>7</v>
      </c>
      <c r="B26" s="14" t="s">
        <v>92</v>
      </c>
      <c r="C26" s="14"/>
      <c r="D26" s="14"/>
      <c r="E26" s="14"/>
      <c r="F26" s="14"/>
      <c r="G26" s="14"/>
      <c r="H26" s="14"/>
      <c r="I26" s="10"/>
      <c r="J26" s="10"/>
      <c r="K26" s="10"/>
    </row>
    <row r="27" spans="1:12" ht="18.75" customHeight="1">
      <c r="A27" s="14"/>
      <c r="B27" s="14"/>
      <c r="C27" s="14"/>
      <c r="D27" s="14"/>
      <c r="E27" s="14"/>
      <c r="F27" s="14"/>
      <c r="G27" s="14"/>
      <c r="H27" s="14"/>
      <c r="I27" s="10"/>
      <c r="J27" s="10"/>
      <c r="K27" s="10"/>
    </row>
    <row r="28" spans="1:12" ht="8.25" customHeight="1">
      <c r="A28" s="10"/>
      <c r="B28" s="14"/>
      <c r="C28" s="14"/>
      <c r="D28" s="14"/>
      <c r="E28" s="14"/>
      <c r="F28" s="14"/>
      <c r="G28" s="14"/>
      <c r="H28" s="14"/>
      <c r="I28" s="10"/>
      <c r="J28" s="10"/>
      <c r="K28" s="10"/>
    </row>
    <row r="29" spans="1:12" ht="18.75" customHeight="1">
      <c r="A29" s="10" t="s">
        <v>11</v>
      </c>
      <c r="B29" s="10" t="s">
        <v>96</v>
      </c>
      <c r="C29" s="10"/>
      <c r="D29" s="10"/>
      <c r="E29" s="10"/>
      <c r="F29" s="10"/>
      <c r="G29" s="10"/>
      <c r="H29" s="10"/>
      <c r="I29" s="10"/>
      <c r="J29" s="10"/>
      <c r="K29" s="10"/>
    </row>
    <row r="30" spans="1:12" ht="18.75" customHeight="1">
      <c r="A30" s="10"/>
      <c r="B30" s="10"/>
      <c r="C30" s="10"/>
      <c r="D30" s="10"/>
      <c r="E30" s="10"/>
      <c r="F30" s="10"/>
      <c r="G30" s="10"/>
      <c r="H30" s="10"/>
      <c r="I30" s="92" t="s">
        <v>39</v>
      </c>
      <c r="J30" s="92"/>
      <c r="K30" s="100"/>
    </row>
    <row r="31" spans="1:12" ht="18.75" customHeight="1">
      <c r="A31" s="11" t="s">
        <v>36</v>
      </c>
      <c r="B31" s="18"/>
      <c r="C31" s="18"/>
      <c r="D31" s="18"/>
      <c r="E31" s="18"/>
      <c r="F31" s="60"/>
      <c r="G31" s="52"/>
      <c r="H31" s="74"/>
      <c r="I31" s="93" t="s">
        <v>45</v>
      </c>
      <c r="J31" s="93">
        <v>0.5</v>
      </c>
      <c r="K31" s="104"/>
    </row>
    <row r="32" spans="1:12" ht="18.75" customHeight="1">
      <c r="A32" s="15" t="s">
        <v>87</v>
      </c>
      <c r="B32" s="15"/>
      <c r="C32" s="9"/>
      <c r="D32" s="9"/>
      <c r="E32" s="9"/>
      <c r="F32" s="15"/>
      <c r="G32" s="15"/>
      <c r="H32" s="15"/>
      <c r="I32" s="9" t="s">
        <v>41</v>
      </c>
      <c r="J32" s="9">
        <v>0.8</v>
      </c>
      <c r="K32" s="101"/>
    </row>
    <row r="33" spans="1:12" ht="18.75" customHeight="1">
      <c r="A33" s="16" t="s">
        <v>40</v>
      </c>
      <c r="B33" s="29"/>
      <c r="C33" s="37" t="s">
        <v>37</v>
      </c>
      <c r="D33" s="47" t="s">
        <v>52</v>
      </c>
      <c r="E33" s="17"/>
      <c r="F33" s="61">
        <f>VLOOKUP(C33,I31:J37,2,FALSE)</f>
        <v>0.9</v>
      </c>
      <c r="G33" s="69"/>
      <c r="H33" s="75"/>
      <c r="I33" s="9" t="s">
        <v>42</v>
      </c>
      <c r="J33" s="9">
        <v>0.8</v>
      </c>
      <c r="K33" s="101"/>
    </row>
    <row r="34" spans="1:12" ht="18.75" customHeight="1">
      <c r="A34" s="17" t="s">
        <v>49</v>
      </c>
      <c r="B34" s="17"/>
      <c r="C34" s="17"/>
      <c r="D34" s="17"/>
      <c r="E34" s="36"/>
      <c r="F34" s="59">
        <f>ROUND(IF(I39+J39&gt;B23,I39+J39,B23),2)</f>
        <v>1</v>
      </c>
      <c r="G34" s="17" t="s">
        <v>22</v>
      </c>
      <c r="H34" s="76" t="s">
        <v>61</v>
      </c>
      <c r="I34" s="88" t="s">
        <v>18</v>
      </c>
      <c r="J34" s="9">
        <v>0.8</v>
      </c>
      <c r="K34" s="101"/>
    </row>
    <row r="35" spans="1:12" ht="18.75" customHeight="1">
      <c r="A35" s="18"/>
      <c r="B35" s="18"/>
      <c r="C35" s="18"/>
      <c r="D35" s="48"/>
      <c r="E35" s="52"/>
      <c r="F35" s="62"/>
      <c r="G35" s="52"/>
      <c r="H35" s="77"/>
      <c r="I35" s="88" t="s">
        <v>23</v>
      </c>
      <c r="J35" s="9">
        <v>1</v>
      </c>
      <c r="K35" s="101"/>
    </row>
    <row r="36" spans="1:12" ht="18.75" customHeight="1">
      <c r="A36" s="18"/>
      <c r="B36" s="18"/>
      <c r="C36" s="18"/>
      <c r="D36" s="49" t="s">
        <v>50</v>
      </c>
      <c r="E36" s="53"/>
      <c r="F36" s="63">
        <f>ROUND(F34,0)</f>
        <v>1</v>
      </c>
      <c r="G36" s="70" t="s">
        <v>22</v>
      </c>
      <c r="H36" s="78" t="s">
        <v>58</v>
      </c>
      <c r="I36" s="88" t="s">
        <v>86</v>
      </c>
      <c r="J36" s="9">
        <v>1</v>
      </c>
      <c r="K36" s="101"/>
    </row>
    <row r="37" spans="1:12" ht="18.75" customHeight="1">
      <c r="A37" s="18"/>
      <c r="B37" s="18"/>
      <c r="C37" s="18"/>
      <c r="D37" s="18"/>
      <c r="E37" s="18"/>
      <c r="F37" s="60"/>
      <c r="G37" s="52"/>
      <c r="H37" s="74"/>
      <c r="I37" s="94" t="s">
        <v>37</v>
      </c>
      <c r="J37" s="94">
        <v>0.9</v>
      </c>
      <c r="K37" s="103"/>
    </row>
    <row r="38" spans="1:12" ht="18.75" customHeight="1">
      <c r="A38" s="5" t="s">
        <v>77</v>
      </c>
      <c r="B38" s="10"/>
      <c r="C38" s="10"/>
      <c r="D38" s="10"/>
      <c r="E38" s="10"/>
      <c r="F38" s="10"/>
      <c r="G38" s="52"/>
      <c r="H38" s="9"/>
      <c r="I38" s="93" t="s">
        <v>60</v>
      </c>
      <c r="J38" s="93"/>
      <c r="K38" s="104"/>
      <c r="L38" s="95"/>
    </row>
    <row r="39" spans="1:12" ht="18.75" customHeight="1">
      <c r="A39" s="10" t="s">
        <v>65</v>
      </c>
      <c r="B39" s="10"/>
      <c r="C39" s="10"/>
      <c r="D39" s="10"/>
      <c r="E39" s="10"/>
      <c r="F39" s="10"/>
      <c r="G39" s="67"/>
      <c r="H39" s="10"/>
      <c r="I39" s="9">
        <f>ROUND(I23*F33,2)</f>
        <v>0</v>
      </c>
      <c r="J39" s="83">
        <f>J23</f>
        <v>0</v>
      </c>
      <c r="K39" s="102"/>
    </row>
    <row r="40" spans="1:12" ht="18.75" customHeight="1">
      <c r="A40" s="19" t="s">
        <v>66</v>
      </c>
      <c r="B40" s="19"/>
      <c r="C40" s="38"/>
      <c r="D40" s="17" t="s">
        <v>35</v>
      </c>
      <c r="E40" s="17"/>
      <c r="F40" s="64">
        <f>F36*12.5</f>
        <v>12.5</v>
      </c>
      <c r="G40" s="47" t="s">
        <v>15</v>
      </c>
      <c r="H40" s="79" t="s">
        <v>4</v>
      </c>
      <c r="I40" s="94" t="s">
        <v>63</v>
      </c>
      <c r="J40" s="94" t="s">
        <v>29</v>
      </c>
      <c r="K40" s="103" t="s">
        <v>68</v>
      </c>
    </row>
    <row r="41" spans="1:12" ht="18.75" customHeight="1">
      <c r="A41" s="20"/>
      <c r="B41" s="30" t="s">
        <v>22</v>
      </c>
      <c r="C41" s="39"/>
      <c r="D41" s="47" t="s">
        <v>64</v>
      </c>
      <c r="E41" s="17"/>
      <c r="F41" s="64">
        <f>(F36-A41)*2.5</f>
        <v>2.5</v>
      </c>
      <c r="G41" s="47" t="s">
        <v>15</v>
      </c>
      <c r="H41" s="79" t="s">
        <v>91</v>
      </c>
      <c r="I41" s="88"/>
      <c r="J41" s="9"/>
      <c r="K41" s="9"/>
    </row>
    <row r="42" spans="1:12" ht="18.75" customHeight="1">
      <c r="A42" s="21"/>
      <c r="B42" s="21"/>
      <c r="C42" s="40"/>
      <c r="D42" s="21"/>
      <c r="E42" s="21"/>
      <c r="F42" s="40"/>
      <c r="G42" s="21"/>
      <c r="H42" s="40"/>
      <c r="I42" s="9"/>
      <c r="J42" s="9"/>
      <c r="K42" s="9"/>
    </row>
    <row r="43" spans="1:12" ht="25.5" customHeight="1">
      <c r="A43" s="22" t="s">
        <v>56</v>
      </c>
      <c r="B43" s="31" t="s">
        <v>20</v>
      </c>
      <c r="C43" s="31"/>
      <c r="D43" s="31"/>
      <c r="E43" s="31"/>
      <c r="F43" s="31"/>
      <c r="G43" s="31"/>
      <c r="H43" s="31"/>
      <c r="I43" s="9"/>
      <c r="J43" s="9"/>
      <c r="K43" s="9"/>
    </row>
    <row r="44" spans="1:12" ht="25.5" customHeight="1">
      <c r="A44" s="23" t="s">
        <v>55</v>
      </c>
      <c r="B44" s="32" t="s">
        <v>44</v>
      </c>
      <c r="C44" s="32"/>
      <c r="D44" s="32"/>
      <c r="E44" s="32"/>
      <c r="F44" s="32"/>
      <c r="G44" s="32"/>
      <c r="H44" s="31"/>
      <c r="I44" s="9"/>
      <c r="J44" s="10"/>
      <c r="K44" s="9"/>
    </row>
    <row r="45" spans="1:12" ht="18.75" customHeight="1">
      <c r="A45" s="24" t="s">
        <v>53</v>
      </c>
      <c r="B45" s="33" t="s">
        <v>54</v>
      </c>
      <c r="C45" s="33"/>
      <c r="D45" s="33"/>
      <c r="E45" s="33"/>
      <c r="F45" s="33"/>
      <c r="G45" s="33"/>
      <c r="H45" s="80"/>
      <c r="I45" s="9"/>
      <c r="J45" s="9"/>
      <c r="K45" s="9"/>
    </row>
    <row r="46" spans="1:12" ht="18.75" customHeight="1">
      <c r="A46" s="24" t="s">
        <v>46</v>
      </c>
      <c r="B46" s="33" t="s">
        <v>93</v>
      </c>
      <c r="C46" s="33"/>
      <c r="D46" s="33"/>
      <c r="E46" s="33"/>
      <c r="F46" s="33"/>
      <c r="G46" s="33"/>
      <c r="H46" s="33"/>
      <c r="I46" s="88"/>
      <c r="J46" s="9"/>
      <c r="K46" s="9"/>
    </row>
    <row r="47" spans="1:12" ht="18.75" customHeight="1">
      <c r="A47" s="25" t="s">
        <v>59</v>
      </c>
      <c r="B47" s="25"/>
      <c r="C47" s="25"/>
      <c r="D47" s="25"/>
      <c r="E47" s="25"/>
      <c r="F47" s="25"/>
      <c r="G47" s="25"/>
      <c r="H47" s="25"/>
      <c r="I47" s="9"/>
      <c r="J47" s="9"/>
      <c r="K47" s="9"/>
    </row>
    <row r="48" spans="1:12" ht="15" customHeight="1">
      <c r="I48" s="95"/>
      <c r="J48" s="98"/>
      <c r="K48" s="95"/>
    </row>
    <row r="49" spans="9:11">
      <c r="I49" s="95"/>
      <c r="J49" s="95"/>
      <c r="K49" s="95"/>
    </row>
  </sheetData>
  <sheetProtection password="CA6E" sheet="1" objects="1" scenarios="1" selectLockedCells="1"/>
  <mergeCells count="22">
    <mergeCell ref="A1:H1"/>
    <mergeCell ref="I1:K1"/>
    <mergeCell ref="F3:H3"/>
    <mergeCell ref="D4:E4"/>
    <mergeCell ref="F4:G4"/>
    <mergeCell ref="C23:E23"/>
    <mergeCell ref="A32:H32"/>
    <mergeCell ref="A33:B33"/>
    <mergeCell ref="D33:E33"/>
    <mergeCell ref="A34:E34"/>
    <mergeCell ref="D36:E36"/>
    <mergeCell ref="A40:C40"/>
    <mergeCell ref="D40:E40"/>
    <mergeCell ref="D41:E41"/>
    <mergeCell ref="B43:H43"/>
    <mergeCell ref="B44:H44"/>
    <mergeCell ref="B45:H45"/>
    <mergeCell ref="B46:H46"/>
    <mergeCell ref="A47:H47"/>
    <mergeCell ref="D19:D20"/>
    <mergeCell ref="A26:A27"/>
    <mergeCell ref="B26:H28"/>
  </mergeCells>
  <phoneticPr fontId="1"/>
  <dataValidations count="1">
    <dataValidation type="list" allowBlank="1" showDropDown="0" showInputMessage="1" showErrorMessage="1" sqref="C33">
      <formula1>$I$31:$I$37</formula1>
    </dataValidation>
  </dataValidations>
  <pageMargins left="0.51181102362204722" right="0.31496062992125984" top="0.35433070866141736" bottom="0.35433070866141736" header="0.31496062992125984" footer="0.31496062992125984"/>
  <pageSetup paperSize="9" scale="97" fitToWidth="0" fitToHeight="1" orientation="portrait" usePrinterDefaults="1" r:id="rId1"/>
  <colBreaks count="1" manualBreakCount="1">
    <brk id="8" max="1048575" man="1"/>
  </col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傳法 直也</cp:lastModifiedBy>
  <cp:lastPrinted>2022-11-10T06:29:33Z</cp:lastPrinted>
  <dcterms:created xsi:type="dcterms:W3CDTF">2014-11-11T06:28:37Z</dcterms:created>
  <dcterms:modified xsi:type="dcterms:W3CDTF">2026-01-28T08:55:59Z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3.0.3.0</vt:lpwstr>
      <vt:lpwstr>3.0.4.0</vt:lpwstr>
      <vt:lpwstr>3.1.10.0</vt:lpwstr>
      <vt:lpwstr>3.1.2.0</vt:lpwstr>
      <vt:lpwstr>3.1.3.0</vt:lpwstr>
    </vt:vector>
  </property>
  <property fmtid="{DCFEDD21-7773-49B2-8022-6FC58DB5260B}" pid="3" name="LastSavedVersion">
    <vt:lpwstr>3.1.10.0</vt:lpwstr>
  </property>
  <property fmtid="{DCFEDD21-7773-49B2-8022-6FC58DB5260B}" pid="4" name="LastSavedDate">
    <vt:filetime>2026-01-28T08:55:59Z</vt:filetime>
  </property>
</Properties>
</file>